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640" windowHeight="11760" firstSheet="2" activeTab="2"/>
  </bookViews>
  <sheets>
    <sheet name="TH bao cao" sheetId="1" state="hidden" r:id="rId1"/>
    <sheet name="Bieu DT TT UBND" sheetId="5" state="hidden" r:id="rId2"/>
    <sheet name="Bieu DT NQ HDND" sheetId="4" r:id="rId3"/>
  </sheets>
  <calcPr calcId="191029"/>
</workbook>
</file>

<file path=xl/calcChain.xml><?xml version="1.0" encoding="utf-8"?>
<calcChain xmlns="http://schemas.openxmlformats.org/spreadsheetml/2006/main">
  <c r="D13" i="4" l="1"/>
  <c r="C8" i="5" l="1"/>
  <c r="C14" i="5"/>
  <c r="C7" i="5" l="1"/>
  <c r="D9" i="4"/>
  <c r="D15" i="4" s="1"/>
  <c r="E9" i="5"/>
  <c r="E8" i="5" s="1"/>
  <c r="E14" i="5" l="1"/>
  <c r="D7" i="5"/>
  <c r="C7" i="4"/>
  <c r="E16" i="4"/>
  <c r="K19" i="1" l="1"/>
  <c r="K18" i="1"/>
  <c r="O11" i="1" l="1"/>
  <c r="N11" i="1"/>
  <c r="M11" i="1"/>
  <c r="L11" i="1"/>
  <c r="L7" i="1" s="1"/>
  <c r="J11" i="1"/>
  <c r="I11" i="1"/>
  <c r="G11" i="1" s="1"/>
  <c r="H11" i="1"/>
  <c r="H7" i="1" s="1"/>
  <c r="E11" i="1"/>
  <c r="E7" i="1" s="1"/>
  <c r="K14" i="1"/>
  <c r="K13" i="1"/>
  <c r="K12" i="1"/>
  <c r="G12" i="1"/>
  <c r="G13" i="1"/>
  <c r="G14" i="1"/>
  <c r="N10" i="1"/>
  <c r="K10" i="1"/>
  <c r="M10" i="1"/>
  <c r="K8" i="1"/>
  <c r="M8" i="1"/>
  <c r="M7" i="1" s="1"/>
  <c r="G9" i="1"/>
  <c r="G16" i="1"/>
  <c r="G17" i="1"/>
  <c r="G18" i="1"/>
  <c r="G19" i="1"/>
  <c r="G20" i="1"/>
  <c r="I10" i="1"/>
  <c r="I7" i="1" s="1"/>
  <c r="J10" i="1"/>
  <c r="J7" i="1" s="1"/>
  <c r="G8" i="1"/>
  <c r="J15" i="1"/>
  <c r="I15" i="1"/>
  <c r="G15" i="1" s="1"/>
  <c r="H15" i="1"/>
  <c r="N7" i="1" l="1"/>
  <c r="G7" i="1"/>
  <c r="G10" i="1"/>
  <c r="K11" i="1"/>
  <c r="K16" i="1"/>
  <c r="K15" i="1" s="1"/>
  <c r="P15" i="1"/>
  <c r="O15" i="1"/>
  <c r="N15" i="1"/>
  <c r="M15" i="1"/>
  <c r="L15" i="1"/>
  <c r="E15" i="1"/>
  <c r="O10" i="1"/>
  <c r="K9" i="1"/>
  <c r="K7" i="1" l="1"/>
  <c r="O7" i="1"/>
  <c r="E7" i="5" l="1"/>
  <c r="F7" i="5" s="1"/>
  <c r="F8" i="5"/>
  <c r="D7" i="4"/>
  <c r="E7" i="4" s="1"/>
  <c r="E8" i="4" l="1"/>
</calcChain>
</file>

<file path=xl/sharedStrings.xml><?xml version="1.0" encoding="utf-8"?>
<sst xmlns="http://schemas.openxmlformats.org/spreadsheetml/2006/main" count="119" uniqueCount="80">
  <si>
    <t>STT</t>
  </si>
  <si>
    <t>Tên Chương trình/dự án</t>
  </si>
  <si>
    <t>Trong đó</t>
  </si>
  <si>
    <t>Ghi chú</t>
  </si>
  <si>
    <t>ĐVT: Triệu đồng</t>
  </si>
  <si>
    <t>A</t>
  </si>
  <si>
    <t>B</t>
  </si>
  <si>
    <t>Tên nhà tài trợ (tổ chức quốc tế + Chính phủ + phi chính phủ); tổ chức cho vay</t>
  </si>
  <si>
    <t>Thời gian thực hiện Dự án vay/khoản viện trợ</t>
  </si>
  <si>
    <t>Kế hoạch vốn năm 2021 và các năm tiếp theo (nếu có)</t>
  </si>
  <si>
    <t>Số đã tiếp nhận viện trợ, vốn vay (lũy kế đến hết 31/12/2019)</t>
  </si>
  <si>
    <t>Năm 2017</t>
  </si>
  <si>
    <t>Năm 2018</t>
  </si>
  <si>
    <t>Năm 2019</t>
  </si>
  <si>
    <t>I</t>
  </si>
  <si>
    <t>Nguồn vốn vay</t>
  </si>
  <si>
    <t>II</t>
  </si>
  <si>
    <t xml:space="preserve">Nguồn vốn viện trợ </t>
  </si>
  <si>
    <t>Tổng số vốn (hành chính, sự nghiệp) cam kết viện trợ (theo quyết định phê duyệt của cấp có thẩm quyền); tổng vốn vay được phê duyệt</t>
  </si>
  <si>
    <t>TỔNG HỢP DỰ TOÁN THU, CHI TỪ NGUỒN VỐN VAY, VỐN VIỆN TRỢ (HÀNH CHÍNH, SỰ NGHIỆP) QUA CÁC NĂM 2017-2020</t>
  </si>
  <si>
    <t>Kế hoạch vốn sự nghiệp đề nghị phân bổ năm 2020</t>
  </si>
  <si>
    <t>Dự án “Chăm sóc sức khỏe nhân dân các tỉnh Tây Nguyên, giai đoạn 2” tỉnh Kon Tum</t>
  </si>
  <si>
    <t>Ngân hàng phát triển Châu Á (ADB)</t>
  </si>
  <si>
    <t>Từ năm 2014 đến năm 2020</t>
  </si>
  <si>
    <t>Bộ Y tế phê duyệt tại Quyết định số 557/QĐ-BYT ngày 02 tháng 02 năm 2020 của Bộ trưởng Bộ Y tế</t>
  </si>
  <si>
    <t>Dự án Giáo dục và Đào tạo nhân lực Y tế phục vụ cải cách hệ thống Y tế</t>
  </si>
  <si>
    <t xml:space="preserve">Ngân hàng 
thế giới (World Bank) </t>
  </si>
  <si>
    <t>Dự án An ninh y tế khu vực tiểu vùng sông Mê công mở rộng</t>
  </si>
  <si>
    <t>Từ năm 2017 đến năm 2022</t>
  </si>
  <si>
    <t>Bộ Y tế phê duyệt tại Quyết định số 205/QĐ-BYT ngày 21 tháng 01 năm 2020 của Bộ trưởng Bộ Y tế</t>
  </si>
  <si>
    <t>Liên Minh 
châu Âu (EU)</t>
  </si>
  <si>
    <t>Đơn vị thực hiện</t>
  </si>
  <si>
    <t>Sở Y tế</t>
  </si>
  <si>
    <t>4</t>
  </si>
  <si>
    <t>Chương trình mở rộng quy mô vệ sinh và nước sạch nông thôn dựa trên kết quả</t>
  </si>
  <si>
    <t>Sở NNPTNT</t>
  </si>
  <si>
    <t>Ngân hàng thế giới</t>
  </si>
  <si>
    <t>2016-2020</t>
  </si>
  <si>
    <t>Số dự toán, kế hoạch giao (lũy kế đến hết 31/12/2019)</t>
  </si>
  <si>
    <t>Sở GD ĐT</t>
  </si>
  <si>
    <t>Các đơn vị đã được phân bổ các năm trước</t>
  </si>
  <si>
    <t>Các đơn vị khác có báo cáo</t>
  </si>
  <si>
    <t>1</t>
  </si>
  <si>
    <t>Dự án "Hòa nhập người khuyết tật trong giảm nhẹ thiên tai và đa dạng hóa thu nhập tại thành phố Kon Tum, tỉnh Kon Tum</t>
  </si>
  <si>
    <t>UBND thành phố Kon Tum</t>
  </si>
  <si>
    <t>Tổ chức CBM, Cộng hòa liên bang Đức</t>
  </si>
  <si>
    <t>2015-2018</t>
  </si>
  <si>
    <t>2</t>
  </si>
  <si>
    <t>Dự án "Phát triển trẻ thơ toàn diện"</t>
  </si>
  <si>
    <t>Sở Kế hoạch và đầu tư</t>
  </si>
  <si>
    <t>UNICEF</t>
  </si>
  <si>
    <t>2017-2021</t>
  </si>
  <si>
    <t>Theo QĐ 2005/QĐ-TTg ngày 12/12/2017 của Thủ tướng CP quyết định chủ trương đầu tư DA do Quỹ Nhi đồng của LHQ tài trợ không hoàn lại cho UBND tỉnh Kon Tum; trong đó quy định nguồn vốn thực hiện cơ chế tài chính trong nước, đối với vốn ODA: 100% NSNN cấp phát. Do đó, DA này không thuộc nguồn vốn vay, vốn viện trợ thực hiện ghi thu ghi chi</t>
  </si>
  <si>
    <t>Theo BC của UBND TP, Dự án được tài trợ theo hình thức chìa khóa trao tay. Do đó, Dự án này không thuộc nguồn vốn vay, vốn viện trợ thực hiện ghi thu, ghi chi</t>
  </si>
  <si>
    <t xml:space="preserve"> đã phân bổ tại Văn bản số 233/HPET-KHĐT ngày 09 tháng 9 năm 2020 của Ban quản lý dự án  Giáo dục và Đào tạo nhân lực Y tế phục vụ cải cách hệ thống Y tế - Bộ Y tế; Quyết định số 1518/QĐ-BYT ngày 01/01/2020 của Bộ Y tế</t>
  </si>
  <si>
    <t xml:space="preserve"> (Kèm theo Công Văn số     /STC-QLNS  ngày     tháng      năm 2020 của Sở Tài chính)</t>
  </si>
  <si>
    <t xml:space="preserve">Nội dung - Đơn vị thực hiện </t>
  </si>
  <si>
    <t xml:space="preserve">TỔNG CỘNG </t>
  </si>
  <si>
    <t>Vốn vay</t>
  </si>
  <si>
    <t xml:space="preserve">Chương trình mở rộng quy mô vệ sinh  nước sạch nông thôn theo phương thức dựa trên kết quả, thực hiện ghi thu - ghi chi theo tiến độ giải ngân và trong phạm vi dự toán giao </t>
  </si>
  <si>
    <t>Vốn viện trợ</t>
  </si>
  <si>
    <t>-</t>
  </si>
  <si>
    <t>Dự toán Trung ương bổ sung mục tiêu</t>
  </si>
  <si>
    <t>Dự toán địa phương giao</t>
  </si>
  <si>
    <t>Theo Văn bản số 6478/BNN-TC ngày 05/9/2019 của Bộ NNPTNT v/v dự toán vốn vay nguồn chi thường xuyên (sự nghiệp môi trường) năm 2020 của 02 Chương trình Nước sạch vay vốn WB</t>
  </si>
  <si>
    <t>Dự toán còn lại chưa phân bổ</t>
  </si>
  <si>
    <t>Đơn vị tính: Triệu đồng</t>
  </si>
  <si>
    <t xml:space="preserve">Sở Nông nghiệp và PTNT </t>
  </si>
  <si>
    <t xml:space="preserve">     PHÂN BỔ NGUỒN VỐN VAY, VỐN VIỆN TRỢ KINH PHÍ SỰ NGHIỆP NĂM 2021</t>
  </si>
  <si>
    <t>(Kèm theo Tờ trình số          /TTr-UBND ngày       tháng      năm 2021 của Ủy ban nhân dân tỉnh Kon Tum)</t>
  </si>
  <si>
    <t>(Kèm theo Nghị quyết số          /NQ-HĐND ngày       tháng      năm 2021 của Hội đồng nhân dân tỉnh Kon Tum)</t>
  </si>
  <si>
    <t>Sở Giáo dục và Đào tạo</t>
  </si>
  <si>
    <t>Dự án phát triển trẻ em toàn diện tỉnh Kon Tum giai đoạn 2017-2021 (Ban Quản lý Dự án Phát triển trẻ thơ toàn diện)</t>
  </si>
  <si>
    <t>Kế hoạch vốn vay, vốn viện trợ năm 2021 đã báo cáo BTC tại văn bản số 2570/UBND-KTTH ngày 17/07/2020</t>
  </si>
  <si>
    <t>Vốn vay còn lại  (1)</t>
  </si>
  <si>
    <r>
      <rPr>
        <i/>
        <sz val="12"/>
        <color theme="9" tint="-0.249977111117893"/>
        <rFont val="Times New Roman"/>
        <family val="1"/>
      </rPr>
      <t>* Ghi chú:</t>
    </r>
    <r>
      <rPr>
        <sz val="12"/>
        <color theme="9" tint="-0.249977111117893"/>
        <rFont val="Times New Roman"/>
        <family val="1"/>
      </rPr>
      <t xml:space="preserve"> Đối với Vốn vay còn lại chưa phân bổ, Ủy ban nhân dân tỉnh đề nghị Hội đồng nhân dân tỉnh giao Ủy ban nhân dân tỉnh triển khai theo dõi các thông tin từ các dự án vay thuộc nguồn vốn vay (vốn sự nghiệp) của Trung ương phân bổ và lập thủ tục theo quy định hiện hành và báo cáo Hội đồng nhân dân tỉnh tại kỳ họp gần nhất.</t>
    </r>
  </si>
  <si>
    <t>Dự án phát triển trẻ em toàn diện tỉnh Kon Tum giai đoạn 2017-2021 (Ban Quản lý Dự án Phát triển trẻ thơ toàn diện tỉnh)</t>
  </si>
  <si>
    <r>
      <t xml:space="preserve">Dự án An ninh Y tế khu vực tiểu vùng Mê Kông mở rộng </t>
    </r>
    <r>
      <rPr>
        <sz val="12"/>
        <color rgb="FFC00000"/>
        <rFont val="Times New Roman"/>
        <family val="1"/>
      </rPr>
      <t xml:space="preserve">thực hiện ghi thu - ghi chi theo tiến độ giải ngân và trong phạm vi dự toán giao </t>
    </r>
  </si>
  <si>
    <t>Dự toán Trung ương giao bổ sung mục tiêu</t>
  </si>
  <si>
    <r>
      <rPr>
        <i/>
        <sz val="12"/>
        <rFont val="Times New Roman"/>
        <family val="1"/>
      </rPr>
      <t>* Ghi chú:</t>
    </r>
    <r>
      <rPr>
        <sz val="12"/>
        <rFont val="Times New Roman"/>
        <family val="1"/>
      </rPr>
      <t xml:space="preserve"> (1) Giao Ủy ban nhân dân tỉnh tiếp tục theo dõi các thông tin từ các dự án vay thuộc nguồn vốn vay (vốn sự nghiệp) của Trung ương trình cấp có thẩm quyền phân bổ vốn theo quy định.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</si>
</sst>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 _₫_-;\-* #,##0\ _₫_-;_-* &quot;-&quot;??\ _₫_-;_-@_-"/>
    <numFmt numFmtId="166" formatCode="_(* #,##0.00_);_(* \(#,##0.00\);_(* \-??_);_(@_)"/>
    <numFmt numFmtId="167" formatCode="_(* #,##0_);_(* \(#,##0\);_(* \-??_);_(@_)"/>
  </numFmts>
  <fonts count="15" x14ac:knownFonts="1">
    <font>
      <sz val="11"/>
      <color theme="1"/>
      <name val="Calibri"/>
      <family val="2"/>
      <scheme val="minor"/>
    </font>
    <font>
      <b/>
      <sz val="13"/>
      <name val="Times New Roman"/>
      <family val="1"/>
    </font>
    <font>
      <sz val="13"/>
      <name val="Times New Roman"/>
      <family val="1"/>
    </font>
    <font>
      <sz val="12"/>
      <name val="Times New Roman"/>
      <family val="1"/>
    </font>
    <font>
      <i/>
      <sz val="12"/>
      <name val="Times New Roman"/>
      <family val="1"/>
    </font>
    <font>
      <sz val="11"/>
      <color theme="1"/>
      <name val="Calibri"/>
      <family val="2"/>
      <scheme val="minor"/>
    </font>
    <font>
      <b/>
      <sz val="12"/>
      <name val="Times New Roman"/>
      <family val="1"/>
    </font>
    <font>
      <sz val="10"/>
      <name val="Arial"/>
      <family val="2"/>
    </font>
    <font>
      <sz val="12"/>
      <color theme="1"/>
      <name val="Times New Roman"/>
      <family val="2"/>
      <charset val="163"/>
    </font>
    <font>
      <sz val="12"/>
      <color rgb="FF7030A0"/>
      <name val="Times New Roman"/>
      <family val="1"/>
    </font>
    <font>
      <b/>
      <sz val="12"/>
      <color rgb="FF0070C0"/>
      <name val="Times New Roman"/>
      <family val="1"/>
    </font>
    <font>
      <sz val="12"/>
      <color theme="9" tint="-0.249977111117893"/>
      <name val="Times New Roman"/>
      <family val="1"/>
    </font>
    <font>
      <b/>
      <sz val="12"/>
      <color theme="9" tint="-0.249977111117893"/>
      <name val="Times New Roman"/>
      <family val="1"/>
    </font>
    <font>
      <i/>
      <sz val="12"/>
      <color theme="9" tint="-0.249977111117893"/>
      <name val="Times New Roman"/>
      <family val="1"/>
    </font>
    <font>
      <sz val="12"/>
      <color rgb="FFC00000"/>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xf numFmtId="43" fontId="5" fillId="0" borderId="0" applyFont="0" applyFill="0" applyBorder="0" applyAlignment="0" applyProtection="0"/>
    <xf numFmtId="166" fontId="7" fillId="0" borderId="0" applyFill="0" applyBorder="0" applyAlignment="0" applyProtection="0"/>
    <xf numFmtId="0" fontId="7" fillId="0" borderId="0"/>
    <xf numFmtId="0" fontId="8" fillId="0" borderId="0"/>
  </cellStyleXfs>
  <cellXfs count="7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4" xfId="0" applyFont="1" applyBorder="1" applyAlignment="1">
      <alignment vertical="center"/>
    </xf>
    <xf numFmtId="0" fontId="3" fillId="0" borderId="0" xfId="0" applyFont="1" applyAlignment="1">
      <alignment horizontal="center" vertical="center"/>
    </xf>
    <xf numFmtId="164" fontId="6" fillId="0" borderId="1" xfId="1" applyNumberFormat="1" applyFont="1" applyBorder="1" applyAlignment="1">
      <alignment vertical="center"/>
    </xf>
    <xf numFmtId="0" fontId="6" fillId="0" borderId="0" xfId="0" applyFont="1" applyAlignment="1">
      <alignment vertical="center"/>
    </xf>
    <xf numFmtId="164" fontId="3" fillId="0" borderId="1" xfId="1" applyNumberFormat="1" applyFont="1" applyBorder="1" applyAlignment="1">
      <alignment vertical="center"/>
    </xf>
    <xf numFmtId="164" fontId="3" fillId="0" borderId="1" xfId="1" applyNumberFormat="1" applyFont="1" applyBorder="1" applyAlignment="1">
      <alignment horizontal="left" vertical="center" wrapText="1"/>
    </xf>
    <xf numFmtId="164" fontId="3"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vertical="center"/>
    </xf>
    <xf numFmtId="165" fontId="3" fillId="0" borderId="1" xfId="1" applyNumberFormat="1" applyFont="1" applyBorder="1" applyAlignment="1">
      <alignment vertical="center"/>
    </xf>
    <xf numFmtId="165" fontId="3" fillId="0" borderId="1" xfId="0" applyNumberFormat="1" applyFont="1" applyBorder="1" applyAlignment="1">
      <alignment vertical="center" wrapText="1"/>
    </xf>
    <xf numFmtId="164" fontId="6" fillId="0" borderId="1" xfId="1"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6"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164" fontId="6" fillId="0" borderId="1" xfId="1" applyNumberFormat="1" applyFont="1" applyBorder="1" applyAlignment="1">
      <alignment horizontal="center" vertical="center" wrapText="1"/>
    </xf>
    <xf numFmtId="0" fontId="4"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164" fontId="6" fillId="0" borderId="1" xfId="1" applyNumberFormat="1" applyFont="1" applyBorder="1" applyAlignment="1">
      <alignment vertical="center" wrapText="1"/>
    </xf>
    <xf numFmtId="0" fontId="3" fillId="0" borderId="1" xfId="0" applyFont="1" applyBorder="1" applyAlignment="1">
      <alignment vertical="center" wrapText="1"/>
    </xf>
    <xf numFmtId="0" fontId="2" fillId="0" borderId="0" xfId="0" applyFont="1" applyAlignment="1">
      <alignment vertical="center" wrapText="1"/>
    </xf>
    <xf numFmtId="167" fontId="3" fillId="0" borderId="0" xfId="2" applyNumberFormat="1" applyFont="1" applyFill="1" applyBorder="1" applyAlignment="1" applyProtection="1">
      <alignment horizontal="center" vertical="center"/>
    </xf>
    <xf numFmtId="167" fontId="3" fillId="0" borderId="0" xfId="2" applyNumberFormat="1" applyFont="1" applyFill="1" applyBorder="1" applyAlignment="1" applyProtection="1">
      <alignment vertical="center"/>
    </xf>
    <xf numFmtId="3" fontId="3" fillId="0" borderId="0" xfId="2" applyNumberFormat="1" applyFont="1" applyFill="1" applyBorder="1" applyAlignment="1" applyProtection="1">
      <alignment horizontal="center" vertical="center"/>
    </xf>
    <xf numFmtId="167" fontId="3" fillId="0" borderId="0" xfId="2" applyNumberFormat="1" applyFont="1" applyFill="1" applyBorder="1" applyAlignment="1" applyProtection="1">
      <alignment horizontal="left" vertical="center" wrapText="1"/>
    </xf>
    <xf numFmtId="167" fontId="3" fillId="0" borderId="4" xfId="2" applyNumberFormat="1" applyFont="1" applyFill="1" applyBorder="1" applyAlignment="1" applyProtection="1">
      <alignment horizontal="center" vertical="center"/>
    </xf>
    <xf numFmtId="167" fontId="3" fillId="0" borderId="0" xfId="2" applyNumberFormat="1" applyFont="1" applyFill="1" applyBorder="1" applyAlignment="1" applyProtection="1">
      <alignment vertical="center" wrapText="1"/>
    </xf>
    <xf numFmtId="3" fontId="6" fillId="0" borderId="7" xfId="2" quotePrefix="1" applyNumberFormat="1" applyFont="1" applyFill="1" applyBorder="1" applyAlignment="1" applyProtection="1">
      <alignment horizontal="center" vertical="center" wrapText="1"/>
    </xf>
    <xf numFmtId="167" fontId="6" fillId="0" borderId="6" xfId="2" applyNumberFormat="1" applyFont="1" applyFill="1" applyBorder="1" applyAlignment="1" applyProtection="1">
      <alignment horizontal="center" vertical="center" wrapText="1"/>
    </xf>
    <xf numFmtId="167" fontId="6" fillId="0" borderId="7" xfId="2"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vertical="center"/>
    </xf>
    <xf numFmtId="167" fontId="6" fillId="0" borderId="7" xfId="2" applyNumberFormat="1" applyFont="1" applyFill="1" applyBorder="1" applyAlignment="1" applyProtection="1">
      <alignment horizontal="left" vertical="center" wrapText="1"/>
    </xf>
    <xf numFmtId="167" fontId="3" fillId="0" borderId="7" xfId="2" applyNumberFormat="1" applyFont="1" applyFill="1" applyBorder="1" applyAlignment="1" applyProtection="1">
      <alignment horizontal="left" vertical="center" wrapText="1"/>
    </xf>
    <xf numFmtId="167" fontId="3" fillId="0" borderId="7" xfId="2" applyNumberFormat="1" applyFont="1" applyFill="1" applyBorder="1" applyAlignment="1" applyProtection="1">
      <alignment horizontal="center" vertical="center" wrapText="1"/>
    </xf>
    <xf numFmtId="167" fontId="3" fillId="0" borderId="0" xfId="2" applyNumberFormat="1" applyFont="1" applyFill="1" applyBorder="1" applyAlignment="1" applyProtection="1">
      <alignment horizontal="left" vertical="center"/>
    </xf>
    <xf numFmtId="3" fontId="3" fillId="0" borderId="7" xfId="2" quotePrefix="1" applyNumberFormat="1" applyFont="1" applyFill="1" applyBorder="1" applyAlignment="1" applyProtection="1">
      <alignment horizontal="center" vertical="center" wrapText="1"/>
    </xf>
    <xf numFmtId="3" fontId="3" fillId="0" borderId="8" xfId="2" quotePrefix="1" applyNumberFormat="1" applyFont="1" applyFill="1" applyBorder="1" applyAlignment="1" applyProtection="1">
      <alignment horizontal="center" vertical="center" wrapText="1"/>
    </xf>
    <xf numFmtId="167" fontId="3" fillId="0" borderId="8" xfId="2" applyNumberFormat="1" applyFont="1" applyFill="1" applyBorder="1" applyAlignment="1" applyProtection="1">
      <alignment horizontal="left" vertical="center" wrapText="1"/>
    </xf>
    <xf numFmtId="167" fontId="3" fillId="0" borderId="8" xfId="2" applyNumberFormat="1" applyFont="1" applyFill="1" applyBorder="1" applyAlignment="1" applyProtection="1">
      <alignment horizontal="center" vertical="center" wrapText="1"/>
    </xf>
    <xf numFmtId="167" fontId="9" fillId="0" borderId="0" xfId="2" applyNumberFormat="1" applyFont="1" applyFill="1" applyBorder="1" applyAlignment="1" applyProtection="1">
      <alignment vertical="center"/>
    </xf>
    <xf numFmtId="167" fontId="10" fillId="0" borderId="0" xfId="2" applyNumberFormat="1" applyFont="1" applyFill="1" applyBorder="1" applyAlignment="1" applyProtection="1">
      <alignment horizontal="left" vertical="center"/>
    </xf>
    <xf numFmtId="167" fontId="6" fillId="0" borderId="9" xfId="2" applyNumberFormat="1" applyFont="1" applyFill="1" applyBorder="1" applyAlignment="1" applyProtection="1">
      <alignment horizontal="center" vertical="center" wrapText="1"/>
    </xf>
    <xf numFmtId="3" fontId="11" fillId="0" borderId="7" xfId="2" quotePrefix="1" applyNumberFormat="1" applyFont="1" applyFill="1" applyBorder="1" applyAlignment="1" applyProtection="1">
      <alignment horizontal="center" vertical="center" wrapText="1"/>
    </xf>
    <xf numFmtId="167" fontId="11" fillId="0" borderId="7" xfId="2" applyNumberFormat="1" applyFont="1" applyFill="1" applyBorder="1" applyAlignment="1" applyProtection="1">
      <alignment horizontal="left" vertical="center" wrapText="1"/>
    </xf>
    <xf numFmtId="167" fontId="11" fillId="0" borderId="7" xfId="2" applyNumberFormat="1" applyFont="1" applyFill="1" applyBorder="1" applyAlignment="1" applyProtection="1">
      <alignment horizontal="center" vertical="center" wrapText="1"/>
    </xf>
    <xf numFmtId="167" fontId="12" fillId="0" borderId="0" xfId="2" applyNumberFormat="1" applyFont="1" applyFill="1" applyBorder="1" applyAlignment="1" applyProtection="1">
      <alignment vertical="center"/>
    </xf>
    <xf numFmtId="167" fontId="11" fillId="0" borderId="0" xfId="2" applyNumberFormat="1" applyFont="1" applyFill="1" applyBorder="1" applyAlignment="1" applyProtection="1">
      <alignment vertical="center"/>
    </xf>
    <xf numFmtId="167" fontId="14" fillId="2" borderId="7" xfId="2"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1" xfId="0" applyNumberFormat="1" applyFont="1" applyBorder="1" applyAlignment="1">
      <alignment horizontal="center" vertical="center"/>
    </xf>
    <xf numFmtId="3" fontId="11" fillId="0" borderId="0" xfId="2" applyNumberFormat="1" applyFont="1" applyFill="1" applyBorder="1" applyAlignment="1" applyProtection="1">
      <alignment horizontal="left" vertical="center" wrapText="1"/>
    </xf>
    <xf numFmtId="167" fontId="6" fillId="0" borderId="1" xfId="2"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167" fontId="3" fillId="0" borderId="0" xfId="2" applyNumberFormat="1" applyFont="1" applyFill="1" applyBorder="1" applyAlignment="1" applyProtection="1">
      <alignment horizontal="center" vertical="center" wrapText="1"/>
    </xf>
    <xf numFmtId="3" fontId="6" fillId="0" borderId="1" xfId="2" applyNumberFormat="1" applyFont="1" applyFill="1" applyBorder="1" applyAlignment="1" applyProtection="1">
      <alignment horizontal="center" vertical="center" wrapText="1"/>
    </xf>
    <xf numFmtId="167" fontId="6" fillId="0" borderId="2" xfId="2" applyNumberFormat="1" applyFont="1" applyFill="1" applyBorder="1" applyAlignment="1" applyProtection="1">
      <alignment horizontal="center" vertical="center" wrapText="1"/>
    </xf>
    <xf numFmtId="167" fontId="6" fillId="0" borderId="5" xfId="2" applyNumberFormat="1" applyFont="1" applyFill="1" applyBorder="1" applyAlignment="1" applyProtection="1">
      <alignment horizontal="center" vertical="center" wrapText="1"/>
    </xf>
    <xf numFmtId="167" fontId="6" fillId="0" borderId="3" xfId="2" applyNumberFormat="1" applyFont="1" applyFill="1" applyBorder="1" applyAlignment="1" applyProtection="1">
      <alignment horizontal="center" vertical="center" wrapText="1"/>
    </xf>
    <xf numFmtId="3" fontId="3" fillId="0" borderId="0" xfId="2" applyNumberFormat="1" applyFont="1" applyFill="1" applyBorder="1" applyAlignment="1" applyProtection="1">
      <alignment horizontal="left" vertical="center" wrapText="1"/>
    </xf>
  </cellXfs>
  <cellStyles count="5">
    <cellStyle name="AutoFormat-Optionen 2 2" xfId="3"/>
    <cellStyle name="Comma" xfId="1" builtinId="3"/>
    <cellStyle name="Comma 10 2" xfId="2"/>
    <cellStyle name="Normal" xfId="0" builtinId="0"/>
    <cellStyle name="Normal 33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80" zoomScaleNormal="80" workbookViewId="0">
      <pane xSplit="2" ySplit="5" topLeftCell="C6" activePane="bottomRight" state="frozen"/>
      <selection pane="topRight" activeCell="C1" sqref="C1"/>
      <selection pane="bottomLeft" activeCell="A6" sqref="A6"/>
      <selection pane="bottomRight" activeCell="O9" sqref="O9"/>
    </sheetView>
  </sheetViews>
  <sheetFormatPr defaultColWidth="9.140625" defaultRowHeight="16.5" x14ac:dyDescent="0.25"/>
  <cols>
    <col min="1" max="1" width="6.42578125" style="24" customWidth="1"/>
    <col min="2" max="2" width="26.5703125" style="29" customWidth="1"/>
    <col min="3" max="3" width="11.85546875" style="25" customWidth="1"/>
    <col min="4" max="4" width="13.5703125" style="1" customWidth="1"/>
    <col min="5" max="5" width="17.42578125" style="1" customWidth="1"/>
    <col min="6" max="6" width="11" style="25" customWidth="1"/>
    <col min="7" max="10" width="11.85546875" style="1" customWidth="1"/>
    <col min="11" max="12" width="12.42578125" style="1" customWidth="1"/>
    <col min="13" max="13" width="12" style="1" customWidth="1"/>
    <col min="14" max="14" width="11.140625" style="1" customWidth="1"/>
    <col min="15" max="15" width="13" style="1" customWidth="1"/>
    <col min="16" max="16" width="13" style="1" hidden="1" customWidth="1"/>
    <col min="17" max="17" width="37.85546875" style="1" customWidth="1"/>
    <col min="18" max="16384" width="9.140625" style="1"/>
  </cols>
  <sheetData>
    <row r="1" spans="1:17" ht="30" customHeight="1" x14ac:dyDescent="0.25">
      <c r="A1" s="58" t="s">
        <v>19</v>
      </c>
      <c r="B1" s="58"/>
      <c r="C1" s="58"/>
      <c r="D1" s="58"/>
      <c r="E1" s="58"/>
      <c r="F1" s="58"/>
      <c r="G1" s="58"/>
      <c r="H1" s="58"/>
      <c r="I1" s="58"/>
      <c r="J1" s="58"/>
      <c r="K1" s="58"/>
      <c r="L1" s="58"/>
      <c r="M1" s="58"/>
      <c r="N1" s="58"/>
      <c r="O1" s="58"/>
      <c r="P1" s="58"/>
      <c r="Q1" s="58"/>
    </row>
    <row r="2" spans="1:17" ht="30" customHeight="1" x14ac:dyDescent="0.25">
      <c r="A2" s="58" t="s">
        <v>55</v>
      </c>
      <c r="B2" s="58"/>
      <c r="C2" s="58"/>
      <c r="D2" s="58"/>
      <c r="E2" s="58"/>
      <c r="F2" s="58"/>
      <c r="G2" s="58"/>
      <c r="H2" s="58"/>
      <c r="I2" s="58"/>
      <c r="J2" s="58"/>
      <c r="K2" s="58"/>
      <c r="L2" s="58"/>
      <c r="M2" s="58"/>
      <c r="N2" s="58"/>
      <c r="O2" s="58"/>
      <c r="P2" s="58"/>
      <c r="Q2" s="58"/>
    </row>
    <row r="3" spans="1:17" s="2" customFormat="1" ht="15.75" x14ac:dyDescent="0.25">
      <c r="A3" s="18"/>
      <c r="B3" s="26"/>
      <c r="C3" s="7"/>
      <c r="F3" s="7"/>
      <c r="N3" s="2" t="s">
        <v>4</v>
      </c>
      <c r="O3" s="6"/>
      <c r="P3" s="6"/>
      <c r="Q3" s="6"/>
    </row>
    <row r="4" spans="1:17" s="2" customFormat="1" ht="36" customHeight="1" x14ac:dyDescent="0.25">
      <c r="A4" s="62" t="s">
        <v>0</v>
      </c>
      <c r="B4" s="60" t="s">
        <v>1</v>
      </c>
      <c r="C4" s="60" t="s">
        <v>31</v>
      </c>
      <c r="D4" s="59" t="s">
        <v>7</v>
      </c>
      <c r="E4" s="59" t="s">
        <v>18</v>
      </c>
      <c r="F4" s="60" t="s">
        <v>8</v>
      </c>
      <c r="G4" s="60" t="s">
        <v>38</v>
      </c>
      <c r="H4" s="57" t="s">
        <v>2</v>
      </c>
      <c r="I4" s="57"/>
      <c r="J4" s="57"/>
      <c r="K4" s="59" t="s">
        <v>10</v>
      </c>
      <c r="L4" s="57" t="s">
        <v>2</v>
      </c>
      <c r="M4" s="57"/>
      <c r="N4" s="57"/>
      <c r="O4" s="59" t="s">
        <v>20</v>
      </c>
      <c r="P4" s="59" t="s">
        <v>9</v>
      </c>
      <c r="Q4" s="57" t="s">
        <v>3</v>
      </c>
    </row>
    <row r="5" spans="1:17" s="2" customFormat="1" ht="86.25" customHeight="1" x14ac:dyDescent="0.25">
      <c r="A5" s="62"/>
      <c r="B5" s="61"/>
      <c r="C5" s="61"/>
      <c r="D5" s="59"/>
      <c r="E5" s="59"/>
      <c r="F5" s="61"/>
      <c r="G5" s="61"/>
      <c r="H5" s="4" t="s">
        <v>11</v>
      </c>
      <c r="I5" s="4" t="s">
        <v>12</v>
      </c>
      <c r="J5" s="4" t="s">
        <v>13</v>
      </c>
      <c r="K5" s="59"/>
      <c r="L5" s="4" t="s">
        <v>11</v>
      </c>
      <c r="M5" s="4" t="s">
        <v>12</v>
      </c>
      <c r="N5" s="4" t="s">
        <v>13</v>
      </c>
      <c r="O5" s="59"/>
      <c r="P5" s="59"/>
      <c r="Q5" s="57"/>
    </row>
    <row r="6" spans="1:17" s="9" customFormat="1" ht="33.75" customHeight="1" x14ac:dyDescent="0.25">
      <c r="A6" s="20" t="s">
        <v>5</v>
      </c>
      <c r="B6" s="27" t="s">
        <v>40</v>
      </c>
      <c r="C6" s="17"/>
      <c r="D6" s="8"/>
      <c r="E6" s="8"/>
      <c r="F6" s="17"/>
      <c r="G6" s="8"/>
      <c r="H6" s="8"/>
      <c r="I6" s="8"/>
      <c r="J6" s="8"/>
      <c r="K6" s="8"/>
      <c r="L6" s="8"/>
      <c r="M6" s="8"/>
      <c r="N6" s="8"/>
      <c r="O6" s="8"/>
      <c r="P6" s="8"/>
      <c r="Q6" s="8"/>
    </row>
    <row r="7" spans="1:17" s="9" customFormat="1" ht="26.25" customHeight="1" x14ac:dyDescent="0.25">
      <c r="A7" s="20" t="s">
        <v>14</v>
      </c>
      <c r="B7" s="27" t="s">
        <v>15</v>
      </c>
      <c r="C7" s="17"/>
      <c r="D7" s="8"/>
      <c r="E7" s="8">
        <f>E8+E9+E10+E11</f>
        <v>217053.33</v>
      </c>
      <c r="F7" s="17"/>
      <c r="G7" s="8">
        <f t="shared" ref="G7:O7" si="0">G8+G9+G10+G11</f>
        <v>183597.67895199999</v>
      </c>
      <c r="H7" s="8">
        <f t="shared" si="0"/>
        <v>2920</v>
      </c>
      <c r="I7" s="8">
        <f t="shared" si="0"/>
        <v>39657.24</v>
      </c>
      <c r="J7" s="8">
        <f t="shared" si="0"/>
        <v>141020.438952</v>
      </c>
      <c r="K7" s="8">
        <f t="shared" si="0"/>
        <v>70445.547441999995</v>
      </c>
      <c r="L7" s="8">
        <f t="shared" si="0"/>
        <v>116.426</v>
      </c>
      <c r="M7" s="8">
        <f t="shared" si="0"/>
        <v>20711.291401999999</v>
      </c>
      <c r="N7" s="8">
        <f t="shared" si="0"/>
        <v>49617.830040000001</v>
      </c>
      <c r="O7" s="8">
        <f t="shared" si="0"/>
        <v>15148.88414</v>
      </c>
      <c r="P7" s="8"/>
      <c r="Q7" s="8"/>
    </row>
    <row r="8" spans="1:17" s="2" customFormat="1" ht="66" customHeight="1" x14ac:dyDescent="0.25">
      <c r="A8" s="21">
        <v>1</v>
      </c>
      <c r="B8" s="11" t="s">
        <v>21</v>
      </c>
      <c r="C8" s="12" t="s">
        <v>32</v>
      </c>
      <c r="D8" s="12" t="s">
        <v>22</v>
      </c>
      <c r="E8" s="10">
        <v>170000</v>
      </c>
      <c r="F8" s="12" t="s">
        <v>23</v>
      </c>
      <c r="G8" s="12">
        <f>H8+I8+J8</f>
        <v>161002</v>
      </c>
      <c r="H8" s="10">
        <v>0</v>
      </c>
      <c r="I8" s="10">
        <v>35980</v>
      </c>
      <c r="J8" s="10">
        <v>125022</v>
      </c>
      <c r="K8" s="10">
        <f>1501+16382+33731</f>
        <v>51614</v>
      </c>
      <c r="L8" s="10">
        <v>0</v>
      </c>
      <c r="M8" s="10">
        <f>1501+16382</f>
        <v>17883</v>
      </c>
      <c r="N8" s="10">
        <v>33731</v>
      </c>
      <c r="O8" s="10">
        <v>2657</v>
      </c>
      <c r="P8" s="10"/>
      <c r="Q8" s="12" t="s">
        <v>24</v>
      </c>
    </row>
    <row r="9" spans="1:17" s="2" customFormat="1" ht="94.5" x14ac:dyDescent="0.25">
      <c r="A9" s="21">
        <v>2</v>
      </c>
      <c r="B9" s="13" t="s">
        <v>25</v>
      </c>
      <c r="C9" s="12" t="s">
        <v>32</v>
      </c>
      <c r="D9" s="5" t="s">
        <v>26</v>
      </c>
      <c r="E9" s="10">
        <v>19466</v>
      </c>
      <c r="F9" s="12" t="s">
        <v>23</v>
      </c>
      <c r="G9" s="12">
        <f t="shared" ref="G9:G20" si="1">H9+I9+J9</f>
        <v>13057</v>
      </c>
      <c r="H9" s="14"/>
      <c r="I9" s="14">
        <v>800</v>
      </c>
      <c r="J9" s="14">
        <v>12257</v>
      </c>
      <c r="K9" s="14">
        <f>SUM(L9:N9)</f>
        <v>13057</v>
      </c>
      <c r="L9" s="14"/>
      <c r="M9" s="14">
        <v>800</v>
      </c>
      <c r="N9" s="14">
        <v>12257</v>
      </c>
      <c r="O9" s="14">
        <v>4315</v>
      </c>
      <c r="P9" s="10"/>
      <c r="Q9" s="12" t="s">
        <v>54</v>
      </c>
    </row>
    <row r="10" spans="1:17" s="2" customFormat="1" ht="68.25" customHeight="1" x14ac:dyDescent="0.25">
      <c r="A10" s="21">
        <v>3</v>
      </c>
      <c r="B10" s="12" t="s">
        <v>27</v>
      </c>
      <c r="C10" s="12" t="s">
        <v>32</v>
      </c>
      <c r="D10" s="12" t="s">
        <v>22</v>
      </c>
      <c r="E10" s="12">
        <v>15000</v>
      </c>
      <c r="F10" s="12" t="s">
        <v>28</v>
      </c>
      <c r="G10" s="12">
        <f t="shared" si="1"/>
        <v>1918.678952</v>
      </c>
      <c r="H10" s="15">
        <v>0</v>
      </c>
      <c r="I10" s="15">
        <f>60000*0.022954</f>
        <v>1377.24</v>
      </c>
      <c r="J10" s="15">
        <f>23588*0.022954</f>
        <v>541.43895199999997</v>
      </c>
      <c r="K10" s="15">
        <f>(23513*0.022954)+(19176*0.022415)</f>
        <v>969.54744200000005</v>
      </c>
      <c r="L10" s="15">
        <v>0</v>
      </c>
      <c r="M10" s="15">
        <f>(23513*0.022954)</f>
        <v>539.71740199999999</v>
      </c>
      <c r="N10" s="15">
        <f>(19176*0.022415)</f>
        <v>429.83004</v>
      </c>
      <c r="O10" s="10">
        <f>180388*0.023155</f>
        <v>4176.8841400000001</v>
      </c>
      <c r="P10" s="3"/>
      <c r="Q10" s="12" t="s">
        <v>29</v>
      </c>
    </row>
    <row r="11" spans="1:17" s="2" customFormat="1" ht="78.75" x14ac:dyDescent="0.25">
      <c r="A11" s="21" t="s">
        <v>33</v>
      </c>
      <c r="B11" s="12" t="s">
        <v>34</v>
      </c>
      <c r="C11" s="12"/>
      <c r="D11" s="12" t="s">
        <v>36</v>
      </c>
      <c r="E11" s="12">
        <f>E12+E13+E14</f>
        <v>12587.33</v>
      </c>
      <c r="F11" s="12" t="s">
        <v>37</v>
      </c>
      <c r="G11" s="12">
        <f t="shared" si="1"/>
        <v>7620</v>
      </c>
      <c r="H11" s="12">
        <f t="shared" ref="H11:J11" si="2">H12+H13+H14</f>
        <v>2920</v>
      </c>
      <c r="I11" s="12">
        <f t="shared" si="2"/>
        <v>1500</v>
      </c>
      <c r="J11" s="12">
        <f t="shared" si="2"/>
        <v>3200</v>
      </c>
      <c r="K11" s="12">
        <f t="shared" ref="K11:K14" si="3">L11+M11+N11</f>
        <v>4805</v>
      </c>
      <c r="L11" s="12">
        <f t="shared" ref="L11:N11" si="4">L12+L13+L14</f>
        <v>116.426</v>
      </c>
      <c r="M11" s="12">
        <f t="shared" si="4"/>
        <v>1488.5740000000001</v>
      </c>
      <c r="N11" s="12">
        <f t="shared" si="4"/>
        <v>3200</v>
      </c>
      <c r="O11" s="12">
        <f>O12+O13+O14</f>
        <v>4000</v>
      </c>
      <c r="P11" s="3"/>
      <c r="Q11" s="12" t="s">
        <v>64</v>
      </c>
    </row>
    <row r="12" spans="1:17" s="2" customFormat="1" ht="68.25" customHeight="1" x14ac:dyDescent="0.25">
      <c r="A12" s="21"/>
      <c r="B12" s="12"/>
      <c r="C12" s="12" t="s">
        <v>35</v>
      </c>
      <c r="D12" s="12"/>
      <c r="E12" s="12">
        <v>2165</v>
      </c>
      <c r="F12" s="12"/>
      <c r="G12" s="12">
        <f t="shared" si="1"/>
        <v>624.6</v>
      </c>
      <c r="H12" s="15">
        <v>174</v>
      </c>
      <c r="I12" s="15">
        <v>50.6</v>
      </c>
      <c r="J12" s="15">
        <v>400</v>
      </c>
      <c r="K12" s="12">
        <f t="shared" si="3"/>
        <v>448.07400000000001</v>
      </c>
      <c r="L12" s="15">
        <v>1.5</v>
      </c>
      <c r="M12" s="15">
        <v>46.573999999999998</v>
      </c>
      <c r="N12" s="15">
        <v>400</v>
      </c>
      <c r="O12" s="10">
        <v>600</v>
      </c>
      <c r="P12" s="3"/>
      <c r="Q12" s="12"/>
    </row>
    <row r="13" spans="1:17" s="2" customFormat="1" ht="68.25" customHeight="1" x14ac:dyDescent="0.25">
      <c r="A13" s="21"/>
      <c r="B13" s="12"/>
      <c r="C13" s="12" t="s">
        <v>39</v>
      </c>
      <c r="D13" s="12"/>
      <c r="E13" s="12">
        <v>381</v>
      </c>
      <c r="F13" s="12"/>
      <c r="G13" s="12">
        <f t="shared" si="1"/>
        <v>361</v>
      </c>
      <c r="H13" s="15">
        <v>120</v>
      </c>
      <c r="I13" s="15">
        <v>91</v>
      </c>
      <c r="J13" s="15">
        <v>150</v>
      </c>
      <c r="K13" s="12">
        <f t="shared" si="3"/>
        <v>350.96600000000001</v>
      </c>
      <c r="L13" s="15">
        <v>114.926</v>
      </c>
      <c r="M13" s="15">
        <v>86.04</v>
      </c>
      <c r="N13" s="15">
        <v>150</v>
      </c>
      <c r="O13" s="10">
        <v>100</v>
      </c>
      <c r="P13" s="3"/>
      <c r="Q13" s="12"/>
    </row>
    <row r="14" spans="1:17" s="2" customFormat="1" ht="68.25" customHeight="1" x14ac:dyDescent="0.25">
      <c r="A14" s="21"/>
      <c r="B14" s="12"/>
      <c r="C14" s="12" t="s">
        <v>32</v>
      </c>
      <c r="D14" s="12"/>
      <c r="E14" s="12">
        <v>10041.33</v>
      </c>
      <c r="F14" s="12"/>
      <c r="G14" s="12">
        <f t="shared" si="1"/>
        <v>6634.4</v>
      </c>
      <c r="H14" s="15">
        <v>2626</v>
      </c>
      <c r="I14" s="15">
        <v>1358.4</v>
      </c>
      <c r="J14" s="15">
        <v>2650</v>
      </c>
      <c r="K14" s="12">
        <f t="shared" si="3"/>
        <v>4005.96</v>
      </c>
      <c r="L14" s="15"/>
      <c r="M14" s="15">
        <v>1355.96</v>
      </c>
      <c r="N14" s="15">
        <v>2650</v>
      </c>
      <c r="O14" s="10">
        <v>3300</v>
      </c>
      <c r="P14" s="3"/>
      <c r="Q14" s="12"/>
    </row>
    <row r="15" spans="1:17" s="9" customFormat="1" ht="26.25" customHeight="1" x14ac:dyDescent="0.25">
      <c r="A15" s="20" t="s">
        <v>16</v>
      </c>
      <c r="B15" s="27" t="s">
        <v>17</v>
      </c>
      <c r="C15" s="17"/>
      <c r="D15" s="8"/>
      <c r="E15" s="8">
        <f>E16</f>
        <v>7700</v>
      </c>
      <c r="F15" s="17"/>
      <c r="G15" s="22">
        <f t="shared" si="1"/>
        <v>7700</v>
      </c>
      <c r="H15" s="8">
        <f t="shared" ref="H15:J15" si="5">H16</f>
        <v>0</v>
      </c>
      <c r="I15" s="8">
        <f t="shared" si="5"/>
        <v>7700</v>
      </c>
      <c r="J15" s="8">
        <f t="shared" si="5"/>
        <v>0</v>
      </c>
      <c r="K15" s="8">
        <f t="shared" ref="K15:P15" si="6">K16</f>
        <v>7700</v>
      </c>
      <c r="L15" s="8">
        <f t="shared" si="6"/>
        <v>0</v>
      </c>
      <c r="M15" s="8">
        <f t="shared" si="6"/>
        <v>7700</v>
      </c>
      <c r="N15" s="8">
        <f t="shared" si="6"/>
        <v>0</v>
      </c>
      <c r="O15" s="8">
        <f t="shared" si="6"/>
        <v>0</v>
      </c>
      <c r="P15" s="8">
        <f t="shared" si="6"/>
        <v>0</v>
      </c>
      <c r="Q15" s="8"/>
    </row>
    <row r="16" spans="1:17" s="2" customFormat="1" ht="60" customHeight="1" x14ac:dyDescent="0.25">
      <c r="A16" s="19">
        <v>1</v>
      </c>
      <c r="B16" s="5" t="s">
        <v>25</v>
      </c>
      <c r="C16" s="12" t="s">
        <v>32</v>
      </c>
      <c r="D16" s="5" t="s">
        <v>30</v>
      </c>
      <c r="E16" s="14">
        <v>7700</v>
      </c>
      <c r="F16" s="12" t="s">
        <v>23</v>
      </c>
      <c r="G16" s="12">
        <f t="shared" si="1"/>
        <v>7700</v>
      </c>
      <c r="H16" s="14"/>
      <c r="I16" s="14">
        <v>7700</v>
      </c>
      <c r="J16" s="14"/>
      <c r="K16" s="14">
        <f>SUM(L16:N16)</f>
        <v>7700</v>
      </c>
      <c r="L16" s="14"/>
      <c r="M16" s="14">
        <v>7700</v>
      </c>
      <c r="N16" s="14"/>
      <c r="O16" s="10">
        <v>0</v>
      </c>
      <c r="P16" s="3"/>
      <c r="Q16" s="16"/>
    </row>
    <row r="17" spans="1:17" s="9" customFormat="1" ht="26.25" customHeight="1" x14ac:dyDescent="0.25">
      <c r="A17" s="20" t="s">
        <v>6</v>
      </c>
      <c r="B17" s="27" t="s">
        <v>41</v>
      </c>
      <c r="C17" s="17"/>
      <c r="D17" s="8"/>
      <c r="E17" s="8"/>
      <c r="F17" s="17"/>
      <c r="G17" s="22">
        <f t="shared" si="1"/>
        <v>0</v>
      </c>
      <c r="H17" s="8"/>
      <c r="I17" s="8"/>
      <c r="J17" s="8"/>
      <c r="K17" s="8"/>
      <c r="L17" s="8"/>
      <c r="M17" s="8"/>
      <c r="N17" s="8"/>
      <c r="O17" s="8"/>
      <c r="P17" s="8"/>
      <c r="Q17" s="8"/>
    </row>
    <row r="18" spans="1:17" s="2" customFormat="1" ht="78.75" x14ac:dyDescent="0.25">
      <c r="A18" s="19" t="s">
        <v>42</v>
      </c>
      <c r="B18" s="28" t="s">
        <v>43</v>
      </c>
      <c r="C18" s="5" t="s">
        <v>44</v>
      </c>
      <c r="D18" s="5" t="s">
        <v>45</v>
      </c>
      <c r="E18" s="14">
        <v>2198.3000000000002</v>
      </c>
      <c r="F18" s="4" t="s">
        <v>46</v>
      </c>
      <c r="G18" s="12">
        <f t="shared" si="1"/>
        <v>1823.7049999999999</v>
      </c>
      <c r="H18" s="14">
        <v>1341.05</v>
      </c>
      <c r="I18" s="14">
        <v>451.9</v>
      </c>
      <c r="J18" s="14">
        <v>30.754999999999999</v>
      </c>
      <c r="K18" s="12">
        <f t="shared" ref="K18:K19" si="7">L18+M18+N18</f>
        <v>1823.2800000000002</v>
      </c>
      <c r="L18" s="14">
        <v>1062.0820000000001</v>
      </c>
      <c r="M18" s="14">
        <v>688.10199999999998</v>
      </c>
      <c r="N18" s="14">
        <v>73.096000000000004</v>
      </c>
      <c r="O18" s="14">
        <v>57.04</v>
      </c>
      <c r="P18" s="3"/>
      <c r="Q18" s="28" t="s">
        <v>53</v>
      </c>
    </row>
    <row r="19" spans="1:17" s="2" customFormat="1" ht="157.5" x14ac:dyDescent="0.25">
      <c r="A19" s="19" t="s">
        <v>47</v>
      </c>
      <c r="B19" s="28" t="s">
        <v>48</v>
      </c>
      <c r="C19" s="5" t="s">
        <v>49</v>
      </c>
      <c r="D19" s="4" t="s">
        <v>50</v>
      </c>
      <c r="E19" s="14">
        <v>75603</v>
      </c>
      <c r="F19" s="4" t="s">
        <v>51</v>
      </c>
      <c r="G19" s="12">
        <f t="shared" si="1"/>
        <v>28781</v>
      </c>
      <c r="H19" s="14"/>
      <c r="I19" s="14">
        <v>16582</v>
      </c>
      <c r="J19" s="14">
        <v>12199</v>
      </c>
      <c r="K19" s="12">
        <f t="shared" si="7"/>
        <v>15675</v>
      </c>
      <c r="L19" s="14"/>
      <c r="M19" s="14">
        <v>9053</v>
      </c>
      <c r="N19" s="14">
        <v>6622</v>
      </c>
      <c r="O19" s="14">
        <v>12594</v>
      </c>
      <c r="P19" s="3"/>
      <c r="Q19" s="28" t="s">
        <v>52</v>
      </c>
    </row>
    <row r="20" spans="1:17" s="2" customFormat="1" ht="26.25" customHeight="1" x14ac:dyDescent="0.25">
      <c r="A20" s="19"/>
      <c r="B20" s="28"/>
      <c r="C20" s="4"/>
      <c r="D20" s="3"/>
      <c r="E20" s="3"/>
      <c r="F20" s="4"/>
      <c r="G20" s="12">
        <f t="shared" si="1"/>
        <v>0</v>
      </c>
      <c r="H20" s="3"/>
      <c r="I20" s="3"/>
      <c r="J20" s="3"/>
      <c r="K20" s="3"/>
      <c r="L20" s="3"/>
      <c r="M20" s="3"/>
      <c r="N20" s="3"/>
      <c r="O20" s="3"/>
      <c r="P20" s="3"/>
      <c r="Q20" s="3"/>
    </row>
    <row r="21" spans="1:17" s="2" customFormat="1" ht="15.75" x14ac:dyDescent="0.25">
      <c r="A21" s="18"/>
      <c r="B21" s="26"/>
      <c r="C21" s="7"/>
      <c r="F21" s="7"/>
    </row>
    <row r="22" spans="1:17" s="2" customFormat="1" ht="15.75" x14ac:dyDescent="0.25">
      <c r="A22" s="18"/>
      <c r="B22" s="26"/>
      <c r="C22" s="7"/>
      <c r="F22" s="7"/>
      <c r="M22" s="23"/>
    </row>
  </sheetData>
  <mergeCells count="15">
    <mergeCell ref="Q4:Q5"/>
    <mergeCell ref="A1:Q1"/>
    <mergeCell ref="O4:O5"/>
    <mergeCell ref="P4:P5"/>
    <mergeCell ref="E4:E5"/>
    <mergeCell ref="L4:N4"/>
    <mergeCell ref="B4:B5"/>
    <mergeCell ref="A4:A5"/>
    <mergeCell ref="D4:D5"/>
    <mergeCell ref="K4:K5"/>
    <mergeCell ref="F4:F5"/>
    <mergeCell ref="A2:Q2"/>
    <mergeCell ref="C4:C5"/>
    <mergeCell ref="G4:G5"/>
    <mergeCell ref="H4:J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4" workbookViewId="0">
      <selection activeCell="E11" sqref="E11:E12"/>
    </sheetView>
  </sheetViews>
  <sheetFormatPr defaultColWidth="9.140625" defaultRowHeight="15.75" x14ac:dyDescent="0.25"/>
  <cols>
    <col min="1" max="1" width="7.140625" style="32" customWidth="1"/>
    <col min="2" max="2" width="63" style="43" customWidth="1"/>
    <col min="3" max="3" width="22.5703125" style="43" customWidth="1"/>
    <col min="4" max="4" width="14.5703125" style="43" customWidth="1"/>
    <col min="5" max="5" width="12.85546875" style="30" customWidth="1"/>
    <col min="6" max="6" width="12.85546875" style="30" hidden="1" customWidth="1"/>
    <col min="7" max="7" width="31.42578125" style="30" customWidth="1"/>
    <col min="8" max="16384" width="9.140625" style="31"/>
  </cols>
  <sheetData>
    <row r="1" spans="1:7" ht="15.75" customHeight="1" x14ac:dyDescent="0.25">
      <c r="A1" s="65" t="s">
        <v>68</v>
      </c>
      <c r="B1" s="65"/>
      <c r="C1" s="65"/>
      <c r="D1" s="65"/>
      <c r="E1" s="65"/>
      <c r="F1" s="65"/>
      <c r="G1" s="65"/>
    </row>
    <row r="2" spans="1:7" x14ac:dyDescent="0.25">
      <c r="A2" s="66" t="s">
        <v>69</v>
      </c>
      <c r="B2" s="66"/>
      <c r="C2" s="66"/>
      <c r="D2" s="66"/>
      <c r="E2" s="66"/>
      <c r="F2" s="66"/>
      <c r="G2" s="66"/>
    </row>
    <row r="3" spans="1:7" x14ac:dyDescent="0.25">
      <c r="B3" s="33"/>
      <c r="C3" s="33"/>
      <c r="D3" s="33"/>
      <c r="E3" s="34"/>
      <c r="F3" s="34"/>
      <c r="G3" s="34" t="s">
        <v>66</v>
      </c>
    </row>
    <row r="4" spans="1:7" x14ac:dyDescent="0.25">
      <c r="A4" s="67" t="s">
        <v>0</v>
      </c>
      <c r="B4" s="64" t="s">
        <v>56</v>
      </c>
      <c r="C4" s="68" t="s">
        <v>73</v>
      </c>
      <c r="D4" s="68" t="s">
        <v>62</v>
      </c>
      <c r="E4" s="64" t="s">
        <v>63</v>
      </c>
      <c r="F4" s="64" t="s">
        <v>65</v>
      </c>
      <c r="G4" s="64" t="s">
        <v>3</v>
      </c>
    </row>
    <row r="5" spans="1:7" x14ac:dyDescent="0.25">
      <c r="A5" s="67"/>
      <c r="B5" s="64"/>
      <c r="C5" s="69"/>
      <c r="D5" s="69"/>
      <c r="E5" s="64"/>
      <c r="F5" s="64"/>
      <c r="G5" s="64"/>
    </row>
    <row r="6" spans="1:7" s="35" customFormat="1" ht="71.45" customHeight="1" x14ac:dyDescent="0.25">
      <c r="A6" s="67"/>
      <c r="B6" s="64"/>
      <c r="C6" s="70"/>
      <c r="D6" s="70"/>
      <c r="E6" s="64"/>
      <c r="F6" s="64"/>
      <c r="G6" s="64"/>
    </row>
    <row r="7" spans="1:7" s="39" customFormat="1" x14ac:dyDescent="0.25">
      <c r="A7" s="36"/>
      <c r="B7" s="37" t="s">
        <v>57</v>
      </c>
      <c r="C7" s="50">
        <f>C8+C14</f>
        <v>15420</v>
      </c>
      <c r="D7" s="38">
        <f>D8+D14</f>
        <v>18680</v>
      </c>
      <c r="E7" s="38">
        <f>E8+E14</f>
        <v>18680</v>
      </c>
      <c r="F7" s="38">
        <f>D7-E7</f>
        <v>0</v>
      </c>
      <c r="G7" s="38"/>
    </row>
    <row r="8" spans="1:7" s="39" customFormat="1" x14ac:dyDescent="0.25">
      <c r="A8" s="36" t="s">
        <v>14</v>
      </c>
      <c r="B8" s="40" t="s">
        <v>58</v>
      </c>
      <c r="C8" s="40">
        <f>C9</f>
        <v>3922</v>
      </c>
      <c r="D8" s="40">
        <v>7180</v>
      </c>
      <c r="E8" s="38">
        <f>+E9+E13</f>
        <v>7180</v>
      </c>
      <c r="F8" s="38">
        <f>D8-E8</f>
        <v>0</v>
      </c>
      <c r="G8" s="38"/>
    </row>
    <row r="9" spans="1:7" s="39" customFormat="1" ht="47.25" x14ac:dyDescent="0.25">
      <c r="A9" s="44">
        <v>1</v>
      </c>
      <c r="B9" s="41" t="s">
        <v>59</v>
      </c>
      <c r="C9" s="41">
        <v>3922</v>
      </c>
      <c r="D9" s="41"/>
      <c r="E9" s="42">
        <f>E10+E11+E12</f>
        <v>1829.45</v>
      </c>
      <c r="F9" s="42"/>
      <c r="G9" s="42"/>
    </row>
    <row r="10" spans="1:7" s="39" customFormat="1" x14ac:dyDescent="0.25">
      <c r="A10" s="44" t="s">
        <v>61</v>
      </c>
      <c r="B10" s="41" t="s">
        <v>67</v>
      </c>
      <c r="C10" s="41"/>
      <c r="D10" s="41"/>
      <c r="E10" s="42">
        <v>200</v>
      </c>
      <c r="F10" s="42"/>
      <c r="G10" s="42"/>
    </row>
    <row r="11" spans="1:7" s="39" customFormat="1" x14ac:dyDescent="0.25">
      <c r="A11" s="44" t="s">
        <v>61</v>
      </c>
      <c r="B11" s="41" t="s">
        <v>71</v>
      </c>
      <c r="C11" s="41"/>
      <c r="D11" s="41"/>
      <c r="E11" s="56">
        <v>100</v>
      </c>
      <c r="F11" s="42"/>
      <c r="G11" s="42"/>
    </row>
    <row r="12" spans="1:7" s="39" customFormat="1" x14ac:dyDescent="0.25">
      <c r="A12" s="44" t="s">
        <v>61</v>
      </c>
      <c r="B12" s="41" t="s">
        <v>32</v>
      </c>
      <c r="C12" s="41"/>
      <c r="D12" s="41"/>
      <c r="E12" s="56">
        <v>1529.45</v>
      </c>
      <c r="F12" s="42"/>
      <c r="G12" s="42"/>
    </row>
    <row r="13" spans="1:7" s="54" customFormat="1" x14ac:dyDescent="0.25">
      <c r="A13" s="51">
        <v>2</v>
      </c>
      <c r="B13" s="52" t="s">
        <v>74</v>
      </c>
      <c r="C13" s="52"/>
      <c r="D13" s="52"/>
      <c r="E13" s="53">
        <v>5350.55</v>
      </c>
      <c r="F13" s="53"/>
      <c r="G13" s="53"/>
    </row>
    <row r="14" spans="1:7" s="39" customFormat="1" x14ac:dyDescent="0.25">
      <c r="A14" s="36" t="s">
        <v>16</v>
      </c>
      <c r="B14" s="40" t="s">
        <v>60</v>
      </c>
      <c r="C14" s="40">
        <f>C15</f>
        <v>11498</v>
      </c>
      <c r="D14" s="40">
        <v>11500</v>
      </c>
      <c r="E14" s="38">
        <f>E15</f>
        <v>11500</v>
      </c>
      <c r="F14" s="38"/>
      <c r="G14" s="38"/>
    </row>
    <row r="15" spans="1:7" s="39" customFormat="1" ht="39" customHeight="1" x14ac:dyDescent="0.25">
      <c r="A15" s="45">
        <v>1</v>
      </c>
      <c r="B15" s="46" t="s">
        <v>72</v>
      </c>
      <c r="C15" s="46">
        <v>11498</v>
      </c>
      <c r="D15" s="46"/>
      <c r="E15" s="47">
        <v>11500</v>
      </c>
      <c r="F15" s="47"/>
      <c r="G15" s="47"/>
    </row>
    <row r="17" spans="1:7" s="55" customFormat="1" ht="43.5" customHeight="1" x14ac:dyDescent="0.25">
      <c r="A17" s="63" t="s">
        <v>75</v>
      </c>
      <c r="B17" s="63"/>
      <c r="C17" s="63"/>
      <c r="D17" s="63"/>
      <c r="E17" s="63"/>
      <c r="F17" s="63"/>
      <c r="G17" s="63"/>
    </row>
    <row r="18" spans="1:7" x14ac:dyDescent="0.25">
      <c r="B18" s="49"/>
      <c r="C18" s="49"/>
    </row>
    <row r="19" spans="1:7" x14ac:dyDescent="0.25">
      <c r="B19" s="48"/>
      <c r="C19" s="48"/>
    </row>
  </sheetData>
  <mergeCells count="10">
    <mergeCell ref="A17:G17"/>
    <mergeCell ref="F4:F6"/>
    <mergeCell ref="G4:G6"/>
    <mergeCell ref="A1:G1"/>
    <mergeCell ref="A2:G2"/>
    <mergeCell ref="A4:A6"/>
    <mergeCell ref="B4:B6"/>
    <mergeCell ref="D4:D6"/>
    <mergeCell ref="E4:E6"/>
    <mergeCell ref="C4:C6"/>
  </mergeCells>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A10" workbookViewId="0">
      <selection activeCell="B22" sqref="B22"/>
    </sheetView>
  </sheetViews>
  <sheetFormatPr defaultColWidth="9.140625" defaultRowHeight="15.75" x14ac:dyDescent="0.25"/>
  <cols>
    <col min="1" max="1" width="7.140625" style="32" customWidth="1"/>
    <col min="2" max="2" width="63" style="43" customWidth="1"/>
    <col min="3" max="3" width="17.85546875" style="43" customWidth="1"/>
    <col min="4" max="4" width="15.5703125" style="30" customWidth="1"/>
    <col min="5" max="5" width="35" style="31" hidden="1" customWidth="1"/>
    <col min="6" max="16384" width="9.140625" style="31"/>
  </cols>
  <sheetData>
    <row r="1" spans="1:5" x14ac:dyDescent="0.25">
      <c r="A1" s="65" t="s">
        <v>68</v>
      </c>
      <c r="B1" s="65"/>
      <c r="C1" s="65"/>
      <c r="D1" s="65"/>
      <c r="E1" s="30"/>
    </row>
    <row r="2" spans="1:5" x14ac:dyDescent="0.25">
      <c r="A2" s="66" t="s">
        <v>70</v>
      </c>
      <c r="B2" s="66"/>
      <c r="C2" s="66"/>
      <c r="D2" s="66"/>
      <c r="E2" s="30"/>
    </row>
    <row r="3" spans="1:5" x14ac:dyDescent="0.25">
      <c r="B3" s="33"/>
      <c r="C3" s="33"/>
      <c r="D3" s="34"/>
      <c r="E3" s="30"/>
    </row>
    <row r="4" spans="1:5" x14ac:dyDescent="0.25">
      <c r="A4" s="67" t="s">
        <v>0</v>
      </c>
      <c r="B4" s="64" t="s">
        <v>56</v>
      </c>
      <c r="C4" s="68" t="s">
        <v>78</v>
      </c>
      <c r="D4" s="64" t="s">
        <v>63</v>
      </c>
      <c r="E4" s="64" t="s">
        <v>3</v>
      </c>
    </row>
    <row r="5" spans="1:5" x14ac:dyDescent="0.25">
      <c r="A5" s="67"/>
      <c r="B5" s="64"/>
      <c r="C5" s="69"/>
      <c r="D5" s="64"/>
      <c r="E5" s="64"/>
    </row>
    <row r="6" spans="1:5" s="35" customFormat="1" x14ac:dyDescent="0.25">
      <c r="A6" s="67"/>
      <c r="B6" s="64"/>
      <c r="C6" s="70"/>
      <c r="D6" s="64"/>
      <c r="E6" s="64"/>
    </row>
    <row r="7" spans="1:5" s="39" customFormat="1" x14ac:dyDescent="0.25">
      <c r="A7" s="36"/>
      <c r="B7" s="37" t="s">
        <v>57</v>
      </c>
      <c r="C7" s="38">
        <f>C8+C16</f>
        <v>18680</v>
      </c>
      <c r="D7" s="38">
        <f>D8+D16</f>
        <v>18680</v>
      </c>
      <c r="E7" s="38">
        <f>C7-D7</f>
        <v>0</v>
      </c>
    </row>
    <row r="8" spans="1:5" s="39" customFormat="1" x14ac:dyDescent="0.25">
      <c r="A8" s="36" t="s">
        <v>14</v>
      </c>
      <c r="B8" s="40" t="s">
        <v>58</v>
      </c>
      <c r="C8" s="40">
        <v>7180</v>
      </c>
      <c r="D8" s="38">
        <v>7180</v>
      </c>
      <c r="E8" s="38">
        <f t="shared" ref="E8:E16" si="0">C8-D8</f>
        <v>0</v>
      </c>
    </row>
    <row r="9" spans="1:5" s="39" customFormat="1" ht="47.25" x14ac:dyDescent="0.25">
      <c r="A9" s="44">
        <v>1</v>
      </c>
      <c r="B9" s="41" t="s">
        <v>59</v>
      </c>
      <c r="C9" s="41"/>
      <c r="D9" s="42">
        <f>D10+D11+D12</f>
        <v>1829.45</v>
      </c>
      <c r="E9" s="42"/>
    </row>
    <row r="10" spans="1:5" s="39" customFormat="1" x14ac:dyDescent="0.25">
      <c r="A10" s="44" t="s">
        <v>61</v>
      </c>
      <c r="B10" s="41" t="s">
        <v>67</v>
      </c>
      <c r="C10" s="41"/>
      <c r="D10" s="42">
        <v>200</v>
      </c>
      <c r="E10" s="42"/>
    </row>
    <row r="11" spans="1:5" s="39" customFormat="1" x14ac:dyDescent="0.25">
      <c r="A11" s="44" t="s">
        <v>61</v>
      </c>
      <c r="B11" s="41" t="s">
        <v>71</v>
      </c>
      <c r="C11" s="41"/>
      <c r="D11" s="42">
        <v>100</v>
      </c>
      <c r="E11" s="42"/>
    </row>
    <row r="12" spans="1:5" s="39" customFormat="1" x14ac:dyDescent="0.25">
      <c r="A12" s="44" t="s">
        <v>61</v>
      </c>
      <c r="B12" s="41" t="s">
        <v>32</v>
      </c>
      <c r="C12" s="41"/>
      <c r="D12" s="42">
        <v>1529.45</v>
      </c>
      <c r="E12" s="42"/>
    </row>
    <row r="13" spans="1:5" s="39" customFormat="1" ht="52.5" customHeight="1" x14ac:dyDescent="0.25">
      <c r="A13" s="44">
        <v>2</v>
      </c>
      <c r="B13" s="41" t="s">
        <v>77</v>
      </c>
      <c r="C13" s="41"/>
      <c r="D13" s="42">
        <f>D14</f>
        <v>4683</v>
      </c>
      <c r="E13" s="42"/>
    </row>
    <row r="14" spans="1:5" s="39" customFormat="1" x14ac:dyDescent="0.25">
      <c r="A14" s="44" t="s">
        <v>61</v>
      </c>
      <c r="B14" s="41" t="s">
        <v>32</v>
      </c>
      <c r="C14" s="41"/>
      <c r="D14" s="42">
        <v>4683</v>
      </c>
      <c r="E14" s="42"/>
    </row>
    <row r="15" spans="1:5" s="54" customFormat="1" x14ac:dyDescent="0.25">
      <c r="A15" s="44">
        <v>3</v>
      </c>
      <c r="B15" s="41" t="s">
        <v>74</v>
      </c>
      <c r="C15" s="41"/>
      <c r="D15" s="42">
        <f>D8-D9-D13</f>
        <v>667.55000000000018</v>
      </c>
      <c r="E15" s="42"/>
    </row>
    <row r="16" spans="1:5" s="39" customFormat="1" x14ac:dyDescent="0.25">
      <c r="A16" s="36" t="s">
        <v>16</v>
      </c>
      <c r="B16" s="40" t="s">
        <v>60</v>
      </c>
      <c r="C16" s="40">
        <v>11500</v>
      </c>
      <c r="D16" s="38">
        <v>11500</v>
      </c>
      <c r="E16" s="38">
        <f t="shared" si="0"/>
        <v>0</v>
      </c>
    </row>
    <row r="17" spans="1:5" s="39" customFormat="1" ht="31.5" x14ac:dyDescent="0.25">
      <c r="A17" s="45">
        <v>1</v>
      </c>
      <c r="B17" s="46" t="s">
        <v>76</v>
      </c>
      <c r="C17" s="46"/>
      <c r="D17" s="47">
        <v>11500</v>
      </c>
      <c r="E17" s="47"/>
    </row>
    <row r="19" spans="1:5" s="55" customFormat="1" ht="50.45" customHeight="1" x14ac:dyDescent="0.25">
      <c r="A19" s="71" t="s">
        <v>79</v>
      </c>
      <c r="B19" s="71"/>
      <c r="C19" s="71"/>
      <c r="D19" s="71"/>
      <c r="E19" s="71"/>
    </row>
    <row r="20" spans="1:5" x14ac:dyDescent="0.25">
      <c r="B20" s="48"/>
    </row>
  </sheetData>
  <mergeCells count="8">
    <mergeCell ref="E4:E6"/>
    <mergeCell ref="A19:E19"/>
    <mergeCell ref="A2:D2"/>
    <mergeCell ref="A1:D1"/>
    <mergeCell ref="A4:A6"/>
    <mergeCell ref="B4:B6"/>
    <mergeCell ref="C4:C6"/>
    <mergeCell ref="D4:D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 bao cao</vt:lpstr>
      <vt:lpstr>Bieu DT TT UBND</vt:lpstr>
      <vt:lpstr>Bieu DT NQ HDND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2021-03-08T03:17:43Z</dcterms:modified>
</cp:coreProperties>
</file>