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AppData\Local\Temp\VNPT Plugin\67d529b8-c834-404d-afc5-05780e8dd8b5\"/>
    </mc:Choice>
  </mc:AlternateContent>
  <xr:revisionPtr revIDLastSave="0" documentId="13_ncr:1_{38F015D6-56E2-4F04-837E-2F97B166E10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Bieu NQ HDND" sheetId="7" r:id="rId1"/>
    <sheet name="Phu luc bao cao" sheetId="6" r:id="rId2"/>
  </sheets>
  <definedNames>
    <definedName name="_xlnm.Print_Titles" localSheetId="0">'Bieu NQ HDND'!$4:$5</definedName>
    <definedName name="_xlnm.Print_Titles" localSheetId="1">'Phu luc bao cao'!$4:$6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5" i="6" l="1"/>
  <c r="G89" i="6" l="1"/>
  <c r="I44" i="7" l="1"/>
  <c r="I28" i="7"/>
  <c r="I20" i="7"/>
  <c r="I18" i="7"/>
  <c r="I55" i="7"/>
  <c r="I54" i="7"/>
  <c r="I52" i="7"/>
  <c r="I51" i="7"/>
  <c r="I48" i="7"/>
  <c r="I47" i="7"/>
  <c r="I50" i="7"/>
  <c r="I49" i="7"/>
  <c r="I46" i="7"/>
  <c r="I45" i="7"/>
  <c r="I42" i="7"/>
  <c r="I43" i="7"/>
  <c r="I33" i="7"/>
  <c r="I32" i="7"/>
  <c r="I34" i="7"/>
  <c r="I31" i="7"/>
  <c r="I17" i="7"/>
  <c r="D17" i="7"/>
  <c r="I16" i="7"/>
  <c r="I15" i="7"/>
  <c r="I14" i="7"/>
  <c r="I23" i="7"/>
  <c r="G29" i="7"/>
  <c r="E29" i="7"/>
  <c r="I27" i="7"/>
  <c r="I26" i="7"/>
  <c r="I24" i="7"/>
  <c r="I25" i="7"/>
  <c r="I22" i="7"/>
  <c r="I21" i="7"/>
  <c r="I19" i="7"/>
  <c r="I29" i="7" l="1"/>
  <c r="J123" i="6"/>
  <c r="J61" i="6" l="1"/>
  <c r="I61" i="6"/>
  <c r="J60" i="6"/>
  <c r="I60" i="6"/>
  <c r="J59" i="6"/>
  <c r="I59" i="6"/>
  <c r="J58" i="6"/>
  <c r="I58" i="6"/>
  <c r="J167" i="6" l="1"/>
  <c r="I167" i="6"/>
  <c r="I169" i="6"/>
  <c r="I168" i="6"/>
  <c r="J169" i="6"/>
  <c r="J168" i="6"/>
  <c r="G60" i="6" l="1"/>
  <c r="G58" i="6"/>
  <c r="I96" i="6" l="1"/>
  <c r="J96" i="6"/>
  <c r="I97" i="6"/>
  <c r="J97" i="6"/>
  <c r="I102" i="6"/>
  <c r="J102" i="6"/>
  <c r="D106" i="6" l="1"/>
  <c r="I161" i="6" l="1"/>
  <c r="I112" i="6" l="1"/>
  <c r="J112" i="6"/>
  <c r="J111" i="6" l="1"/>
  <c r="I111" i="6"/>
  <c r="J110" i="6"/>
  <c r="I110" i="6"/>
  <c r="J109" i="6"/>
  <c r="I109" i="6"/>
  <c r="J130" i="6"/>
  <c r="J129" i="6"/>
  <c r="J128" i="6"/>
  <c r="J127" i="6"/>
  <c r="J115" i="6"/>
  <c r="I115" i="6"/>
  <c r="J114" i="6"/>
  <c r="I114" i="6"/>
  <c r="H87" i="6" l="1"/>
  <c r="G84" i="6" l="1"/>
  <c r="G83" i="6"/>
  <c r="G82" i="6"/>
  <c r="G81" i="6"/>
  <c r="G79" i="6"/>
  <c r="G78" i="6"/>
  <c r="H14" i="6" l="1"/>
  <c r="H19" i="6" s="1"/>
  <c r="E87" i="6" l="1"/>
  <c r="I87" i="6" s="1"/>
  <c r="F87" i="6"/>
  <c r="J88" i="6"/>
  <c r="I89" i="6"/>
  <c r="J89" i="6"/>
  <c r="I90" i="6"/>
  <c r="J90" i="6"/>
  <c r="J87" i="6" l="1"/>
  <c r="N87" i="6"/>
  <c r="I165" i="6"/>
  <c r="J165" i="6"/>
  <c r="J159" i="6" l="1"/>
  <c r="I159" i="6"/>
  <c r="J158" i="6"/>
  <c r="I158" i="6"/>
  <c r="J156" i="6"/>
  <c r="I156" i="6"/>
  <c r="J155" i="6"/>
  <c r="I155" i="6"/>
  <c r="J154" i="6"/>
  <c r="I154" i="6"/>
  <c r="J153" i="6"/>
  <c r="I153" i="6"/>
  <c r="J152" i="6"/>
  <c r="I152" i="6"/>
  <c r="J151" i="6"/>
  <c r="I151" i="6"/>
  <c r="J150" i="6"/>
  <c r="I150" i="6"/>
  <c r="J149" i="6"/>
  <c r="I149" i="6"/>
  <c r="I133" i="6"/>
  <c r="J133" i="6"/>
  <c r="I134" i="6"/>
  <c r="J134" i="6"/>
  <c r="I135" i="6"/>
  <c r="J135" i="6"/>
  <c r="I136" i="6"/>
  <c r="J136" i="6"/>
  <c r="I137" i="6"/>
  <c r="J137" i="6"/>
  <c r="J125" i="6"/>
  <c r="J124" i="6"/>
  <c r="J121" i="6"/>
  <c r="E121" i="6"/>
  <c r="I121" i="6" s="1"/>
  <c r="J120" i="6"/>
  <c r="I120" i="6"/>
  <c r="J119" i="6"/>
  <c r="I119" i="6"/>
  <c r="J118" i="6"/>
  <c r="I118" i="6"/>
  <c r="J162" i="6" l="1"/>
  <c r="I162" i="6"/>
  <c r="J161" i="6"/>
  <c r="J166" i="6" l="1"/>
  <c r="I166" i="6"/>
  <c r="J93" i="6"/>
  <c r="I93" i="6"/>
  <c r="J92" i="6"/>
  <c r="I92" i="6"/>
  <c r="J91" i="6"/>
  <c r="I91" i="6"/>
  <c r="J76" i="6"/>
  <c r="I76" i="6"/>
  <c r="J75" i="6"/>
  <c r="I75" i="6"/>
  <c r="J74" i="6"/>
  <c r="I74" i="6"/>
  <c r="J72" i="6"/>
  <c r="I72" i="6"/>
  <c r="J71" i="6"/>
  <c r="I71" i="6"/>
  <c r="J69" i="6"/>
  <c r="I69" i="6"/>
  <c r="J68" i="6"/>
  <c r="I68" i="6"/>
  <c r="J66" i="6"/>
  <c r="I66" i="6"/>
  <c r="J65" i="6"/>
  <c r="I65" i="6"/>
  <c r="J64" i="6"/>
  <c r="I64" i="6"/>
  <c r="J56" i="6"/>
  <c r="I56" i="6"/>
  <c r="J55" i="6"/>
  <c r="I55" i="6"/>
  <c r="J54" i="6"/>
  <c r="I54" i="6"/>
  <c r="J53" i="6"/>
  <c r="I53" i="6"/>
  <c r="J52" i="6"/>
  <c r="I52" i="6"/>
  <c r="J51" i="6"/>
  <c r="I51" i="6"/>
  <c r="J50" i="6"/>
  <c r="I50" i="6"/>
  <c r="J48" i="6"/>
  <c r="I48" i="6"/>
  <c r="J47" i="6"/>
  <c r="I47" i="6"/>
  <c r="J46" i="6"/>
  <c r="I46" i="6"/>
  <c r="J45" i="6"/>
  <c r="I45" i="6"/>
  <c r="J44" i="6"/>
  <c r="I44" i="6"/>
  <c r="J43" i="6"/>
  <c r="I43" i="6"/>
  <c r="J42" i="6"/>
  <c r="I42" i="6"/>
  <c r="J41" i="6"/>
  <c r="I41" i="6"/>
  <c r="J39" i="6"/>
  <c r="I39" i="6"/>
  <c r="J38" i="6"/>
  <c r="I38" i="6"/>
  <c r="J37" i="6"/>
  <c r="I37" i="6"/>
  <c r="J36" i="6"/>
  <c r="I36" i="6"/>
  <c r="J35" i="6"/>
  <c r="I35" i="6"/>
  <c r="J34" i="6"/>
  <c r="I34" i="6"/>
  <c r="J33" i="6"/>
  <c r="I33" i="6"/>
  <c r="H9" i="6" l="1"/>
  <c r="G9" i="6" l="1"/>
  <c r="J176" i="6" l="1"/>
  <c r="J175" i="6"/>
  <c r="I176" i="6"/>
  <c r="J173" i="6"/>
  <c r="J172" i="6"/>
  <c r="I172" i="6"/>
  <c r="I173" i="6"/>
  <c r="I171" i="6"/>
  <c r="I160" i="6"/>
  <c r="J107" i="6"/>
  <c r="I107" i="6"/>
  <c r="J106" i="6"/>
  <c r="I106" i="6"/>
  <c r="H105" i="6"/>
  <c r="I105" i="6" s="1"/>
  <c r="F105" i="6"/>
  <c r="J174" i="6"/>
  <c r="I174" i="6"/>
  <c r="J94" i="6"/>
  <c r="I94" i="6"/>
  <c r="J160" i="6"/>
  <c r="J84" i="6"/>
  <c r="I84" i="6"/>
  <c r="J83" i="6"/>
  <c r="I83" i="6"/>
  <c r="J82" i="6"/>
  <c r="I82" i="6"/>
  <c r="J81" i="6"/>
  <c r="I81" i="6"/>
  <c r="J80" i="6"/>
  <c r="I80" i="6"/>
  <c r="J79" i="6"/>
  <c r="I79" i="6"/>
  <c r="J78" i="6"/>
  <c r="I78" i="6"/>
  <c r="J85" i="6"/>
  <c r="I85" i="6"/>
  <c r="I103" i="6"/>
  <c r="J103" i="6"/>
  <c r="K21" i="6"/>
  <c r="K22" i="6"/>
  <c r="K23" i="6"/>
  <c r="K24" i="6"/>
  <c r="K14" i="6"/>
  <c r="K19" i="6" s="1"/>
  <c r="J14" i="6"/>
  <c r="J15" i="6"/>
  <c r="J16" i="6"/>
  <c r="J17" i="6"/>
  <c r="J18" i="6"/>
  <c r="K9" i="6"/>
  <c r="J10" i="6"/>
  <c r="J11" i="6"/>
  <c r="J12" i="6"/>
  <c r="J13" i="6"/>
  <c r="E9" i="6"/>
  <c r="I18" i="6"/>
  <c r="I17" i="6"/>
  <c r="I16" i="6"/>
  <c r="I15" i="6"/>
  <c r="H29" i="6"/>
  <c r="H28" i="6"/>
  <c r="H27" i="6"/>
  <c r="H26" i="6"/>
  <c r="I10" i="6"/>
  <c r="I11" i="6"/>
  <c r="I12" i="6"/>
  <c r="I13" i="6"/>
  <c r="F24" i="6"/>
  <c r="F23" i="6"/>
  <c r="F21" i="6"/>
  <c r="F22" i="6"/>
  <c r="E14" i="6"/>
  <c r="E27" i="6" s="1"/>
  <c r="G14" i="6"/>
  <c r="I29" i="6" l="1"/>
  <c r="I27" i="6"/>
  <c r="I28" i="6"/>
  <c r="H20" i="6"/>
  <c r="I20" i="6" s="1"/>
  <c r="J105" i="6"/>
  <c r="I9" i="6"/>
  <c r="K105" i="6"/>
  <c r="K20" i="6"/>
  <c r="J19" i="6"/>
  <c r="E28" i="6"/>
  <c r="J9" i="6"/>
  <c r="I14" i="6"/>
  <c r="E19" i="6"/>
  <c r="I19" i="6" s="1"/>
  <c r="E26" i="6"/>
  <c r="I26" i="6" s="1"/>
  <c r="E29" i="6"/>
  <c r="J20" i="6" l="1"/>
  <c r="E25" i="6"/>
  <c r="I25" i="6" s="1"/>
</calcChain>
</file>

<file path=xl/sharedStrings.xml><?xml version="1.0" encoding="utf-8"?>
<sst xmlns="http://schemas.openxmlformats.org/spreadsheetml/2006/main" count="670" uniqueCount="254">
  <si>
    <t>TT</t>
  </si>
  <si>
    <t>Kế hoạch</t>
  </si>
  <si>
    <t>Ước Thực hiện cả năm</t>
  </si>
  <si>
    <t>%</t>
  </si>
  <si>
    <t>-</t>
  </si>
  <si>
    <t>Công nghiệp và xây dựng</t>
  </si>
  <si>
    <t>Dịch vụ</t>
  </si>
  <si>
    <t>Tỷ đồng</t>
  </si>
  <si>
    <t>GRDP bình quân đầu người</t>
  </si>
  <si>
    <t>Triệu USD</t>
  </si>
  <si>
    <t>I</t>
  </si>
  <si>
    <t>Thịt hơi các loại</t>
  </si>
  <si>
    <t>Lâm nghiệp</t>
  </si>
  <si>
    <t>Thủy sản</t>
  </si>
  <si>
    <t>Sản lượng khai thác</t>
  </si>
  <si>
    <t>Sản lượng nuôi trồng</t>
  </si>
  <si>
    <t>Số xã đạt chuẩn nông thôn mới</t>
  </si>
  <si>
    <t>II</t>
  </si>
  <si>
    <t>III</t>
  </si>
  <si>
    <t>Du lịch</t>
  </si>
  <si>
    <t>Doanh nghiệp</t>
  </si>
  <si>
    <t>Người</t>
  </si>
  <si>
    <t>Hợp tác xã</t>
  </si>
  <si>
    <t>Tổ hợp tác</t>
  </si>
  <si>
    <t>Tổng số tổ hợp tác</t>
  </si>
  <si>
    <t>Dân số</t>
  </si>
  <si>
    <t>Dân số trung bình</t>
  </si>
  <si>
    <t>Tuổi thọ trung bình</t>
  </si>
  <si>
    <t>Tuổi</t>
  </si>
  <si>
    <t>Tỷ số giới tính của trẻ em mới sinh</t>
  </si>
  <si>
    <t>Lao động và việc làm</t>
  </si>
  <si>
    <t>Học sinh</t>
  </si>
  <si>
    <t>Hộ</t>
  </si>
  <si>
    <t>Giường</t>
  </si>
  <si>
    <t>Bác sỹ</t>
  </si>
  <si>
    <t>Tỷ lệ trạm y tế xã, phường, thị trấn có bác sỹ làm việc</t>
  </si>
  <si>
    <t>"</t>
  </si>
  <si>
    <t>Tổng số học sinh đầu năm học</t>
  </si>
  <si>
    <t>+</t>
  </si>
  <si>
    <t>Tổng lượt khách</t>
  </si>
  <si>
    <t>Nhà trẻ</t>
  </si>
  <si>
    <t>Số hộ nghèo</t>
  </si>
  <si>
    <t xml:space="preserve">Tỷ lệ hộ nghèo </t>
  </si>
  <si>
    <t>Số hộ cận nghèo</t>
  </si>
  <si>
    <t>Tỷ lệ hộ cận nghèo</t>
  </si>
  <si>
    <t>Thuế, trợ cấp sản phẩm</t>
  </si>
  <si>
    <t>Triệu đồng/người</t>
  </si>
  <si>
    <t>Tổng kim ngạch xuất khẩu trên địa bàn</t>
  </si>
  <si>
    <t>Thu ngân sách địa phương</t>
  </si>
  <si>
    <t>Thứ hạng chỉ số năng lực cạnh tranh cấp tỉnh (PCI)</t>
  </si>
  <si>
    <t>Tổng đàn</t>
  </si>
  <si>
    <t>Đàn trâu</t>
  </si>
  <si>
    <t>Đàn bò</t>
  </si>
  <si>
    <t>Đàn lợn</t>
  </si>
  <si>
    <t>Diện tích</t>
  </si>
  <si>
    <t>Số giường bệnh/10.000 dân (không tính giường trạm y tế xã)</t>
  </si>
  <si>
    <t>Tấn</t>
  </si>
  <si>
    <t>CHỈ TIÊU</t>
  </si>
  <si>
    <t>ĐƠN VỊ</t>
  </si>
  <si>
    <t>Tốc độ tăng GRDP</t>
  </si>
  <si>
    <t>Nông- lâm- ngư nghiệp</t>
  </si>
  <si>
    <t>Công nghiệp, xây dựng</t>
  </si>
  <si>
    <t>Thuế sản phẩm trừ trợ cấp sản phẩm</t>
  </si>
  <si>
    <t>*</t>
  </si>
  <si>
    <t>Nông, lâm nghiệp và thuỷ sản</t>
  </si>
  <si>
    <t xml:space="preserve">Tỷ đồng </t>
  </si>
  <si>
    <t>Cơ cấu kinh tế</t>
  </si>
  <si>
    <t>Tổng vốn đầu tư toàn xã hội</t>
  </si>
  <si>
    <t>Ha</t>
  </si>
  <si>
    <t>Con</t>
  </si>
  <si>
    <t>Thứ hạng</t>
  </si>
  <si>
    <t>Chỉ số hiệu quả quản trị và hành chính công cấp tỉnh (PAPI)</t>
  </si>
  <si>
    <t>Điểm</t>
  </si>
  <si>
    <t xml:space="preserve">Thành lập mới doanh nghiệp </t>
  </si>
  <si>
    <t>Tỷ lệ học sinh tốt nghiệp trung học cơ sở, trung học phổ thông chuyển sang học nghề</t>
  </si>
  <si>
    <t>Tỷ lệ rác thải sinh hoạt (thành thị và nông thôn) được thu gom và xử lý</t>
  </si>
  <si>
    <t>Xã</t>
  </si>
  <si>
    <t>Tỷ lệ xã, phường, thị trấn có nhà văn hóa</t>
  </si>
  <si>
    <t>Tỷ lệ thôn, làng, tổ dân phố đạt danh hiệu văn hóa</t>
  </si>
  <si>
    <t>Tỷ lệ người dân đô thị sử dụng nước sạch</t>
  </si>
  <si>
    <t>Tỷ lệ dân số nông thôn được cung cấp nước hợp vệ sinh</t>
  </si>
  <si>
    <t>Tỷ lệ khu công nghiệp, khu chế xuất đang hoạt động có hệ thống xử lý nước thải tập trung đạt tiêu chuẩn môi trường</t>
  </si>
  <si>
    <t>Tỷ lệ xử lý triệt để cơ sở gây ô nhiễm môi trường nghiêm trọng</t>
  </si>
  <si>
    <t>Tỷ lệ xã, phường, thị trấn mạnh về phong trào toàn dân bảo vệ an ninh Tổ quốc.</t>
  </si>
  <si>
    <t>Theo giá so sánh 2010</t>
  </si>
  <si>
    <t>Theo giá hiện hành</t>
  </si>
  <si>
    <t>CHỈ TIÊU KINH TẾ</t>
  </si>
  <si>
    <t>Nông nghiệp</t>
  </si>
  <si>
    <t>5.1</t>
  </si>
  <si>
    <t>Trồng trọt</t>
  </si>
  <si>
    <t>a.</t>
  </si>
  <si>
    <t>b.</t>
  </si>
  <si>
    <t>Sản lượng sản phẩm chủ yếu</t>
  </si>
  <si>
    <t>5.2</t>
  </si>
  <si>
    <t>Cây dược liệu</t>
  </si>
  <si>
    <t>5.3</t>
  </si>
  <si>
    <t>Chăn nuôi</t>
  </si>
  <si>
    <t>Sản phẩm chăn nuôi chủ yếu</t>
  </si>
  <si>
    <t>Trong đó: Thịt lợn</t>
  </si>
  <si>
    <t>5.4</t>
  </si>
  <si>
    <t>5.5</t>
  </si>
  <si>
    <t>Công nghiệp</t>
  </si>
  <si>
    <t>Triệu Kw/h</t>
  </si>
  <si>
    <t>Tổng mức bán lẻ hàng hóa và doanh thu dịch vụ</t>
  </si>
  <si>
    <t>L/khách</t>
  </si>
  <si>
    <t>Sản phẩm</t>
  </si>
  <si>
    <t xml:space="preserve">Tổng kim ngạch nhập khẩu </t>
  </si>
  <si>
    <t>Thứ hạng Chỉ số cải cách hành chính (PAR INDEX)</t>
  </si>
  <si>
    <t>Thứ hạng Chỉ hài lòng về sự phục vụ hành chính (SIPAS)</t>
  </si>
  <si>
    <t>Trong đó: Vốn đầu tư khu vực tư nhân</t>
  </si>
  <si>
    <t>m3</t>
  </si>
  <si>
    <t>1000 m3</t>
  </si>
  <si>
    <t>Phát triển doanh nghiệp</t>
  </si>
  <si>
    <t xml:space="preserve">Số doanh nghiệp đang hoạt động </t>
  </si>
  <si>
    <t>Tổng số vốn đăng ký thành lập mới</t>
  </si>
  <si>
    <t>Tổng số  hợp tác xã</t>
  </si>
  <si>
    <t>Tỷ lệ hộ dân tộc thiểu số tham gia vào hợp tác xã</t>
  </si>
  <si>
    <t xml:space="preserve">Tổ hợp tác </t>
  </si>
  <si>
    <t xml:space="preserve">Tổng số thành viên tổ hợp tác </t>
  </si>
  <si>
    <t>Thành viên</t>
  </si>
  <si>
    <t>CHỈ TIÊU VĂN HÓA - XÃ HỘI</t>
  </si>
  <si>
    <t>Tốc độ tăng dân số tự nhiên</t>
  </si>
  <si>
    <t>Số bé trai/100 bé gái</t>
  </si>
  <si>
    <t xml:space="preserve">Tỷ lệ lao động qua đào tạo </t>
  </si>
  <si>
    <t xml:space="preserve">Trong đó, tỷ lệ lao động được đào tạo nghề </t>
  </si>
  <si>
    <t>Giảm nghèo theo chuẩn nghèo tiếp cận đa chiều</t>
  </si>
  <si>
    <t>Giáo dục và Đào tạo</t>
  </si>
  <si>
    <t>Tỷ lệ học sinh đi học đúng độ tuổi</t>
  </si>
  <si>
    <t>Tỷ lệ trường đạt chuẩn quốc gia</t>
  </si>
  <si>
    <t>Y tế</t>
  </si>
  <si>
    <t>Tỷ lệ bao phủ BHXH</t>
  </si>
  <si>
    <t>Tỷ lệ bao phủ bảo hiểm thất nghiệp</t>
  </si>
  <si>
    <t>Số bác sỹ/10.000 dân</t>
  </si>
  <si>
    <t>Tỷ lệ trẻ em &lt; 5 tuổi suy dinh dưỡng thể thấp còi</t>
  </si>
  <si>
    <t>Văn hoá, thể thao, thông tin</t>
  </si>
  <si>
    <t>Tỷ lệ hộ dân được sử dụng điện</t>
  </si>
  <si>
    <t>Tỷ lệ hộ dân tộc thiểu số có đất ở</t>
  </si>
  <si>
    <t>Tỷ lệ hộ dân tộc thiểu số có đất sản xuất</t>
  </si>
  <si>
    <r>
      <t>Số người được giải quyết việc làm (</t>
    </r>
    <r>
      <rPr>
        <i/>
        <sz val="10"/>
        <rFont val="Arial Narrow"/>
        <family val="2"/>
      </rPr>
      <t>tăng thêm trong năm</t>
    </r>
    <r>
      <rPr>
        <sz val="10"/>
        <rFont val="Arial Narrow"/>
        <family val="2"/>
      </rPr>
      <t>)</t>
    </r>
  </si>
  <si>
    <t>CHỈ TIÊU MÔI TRUÒNG</t>
  </si>
  <si>
    <t>VI</t>
  </si>
  <si>
    <t>CHỈ TIÊU QUỐC PHÒNG, AN NINH</t>
  </si>
  <si>
    <t>Nông, lâm nghiệp, thủy sản</t>
  </si>
  <si>
    <t xml:space="preserve">Lúa </t>
  </si>
  <si>
    <t>Lúa đông xuân</t>
  </si>
  <si>
    <t>Lúa mùa</t>
  </si>
  <si>
    <t>Cà phê</t>
  </si>
  <si>
    <t>Diện tích trồng mới</t>
  </si>
  <si>
    <t>Diện tích kinh doanh</t>
  </si>
  <si>
    <t>Cao su</t>
  </si>
  <si>
    <t>Sắn</t>
  </si>
  <si>
    <t>Mía</t>
  </si>
  <si>
    <t>Ngô</t>
  </si>
  <si>
    <t xml:space="preserve">Cây ăn quả </t>
  </si>
  <si>
    <t>Cây Mắc ca</t>
  </si>
  <si>
    <t>Sản lượng lương thực có hạt</t>
  </si>
  <si>
    <t>Thóc</t>
  </si>
  <si>
    <t>Cao su mủ tươi</t>
  </si>
  <si>
    <t>Mía cây</t>
  </si>
  <si>
    <t>Sâm Ngọc linh</t>
  </si>
  <si>
    <t>Cây dược liệu khác</t>
  </si>
  <si>
    <t>Trồng mới rừng</t>
  </si>
  <si>
    <t>Tỷ lệ độ che phủ rừng (có tính cây cao su)</t>
  </si>
  <si>
    <t>Khai thác đá, cát, sỏi các loại</t>
  </si>
  <si>
    <t>Tinh bột sắn</t>
  </si>
  <si>
    <t>Đường</t>
  </si>
  <si>
    <t>Gỗ cưa hoặc xẻ (trừ gỗ xẻ tà vẹt)</t>
  </si>
  <si>
    <t>Điện sản xuất</t>
  </si>
  <si>
    <t xml:space="preserve">Điện thương phẩm </t>
  </si>
  <si>
    <t>Nước máy</t>
  </si>
  <si>
    <t>Khách quốc tế</t>
  </si>
  <si>
    <t>Khách nội địa</t>
  </si>
  <si>
    <t>Số hợp tác xã thành lập mới</t>
  </si>
  <si>
    <t>Mẫu giáo</t>
  </si>
  <si>
    <t>Tiểu học</t>
  </si>
  <si>
    <t>Trung học cơ sở</t>
  </si>
  <si>
    <t>Trung học phổ thông</t>
  </si>
  <si>
    <t>Mầm non</t>
  </si>
  <si>
    <t>Trung học Cơ sở</t>
  </si>
  <si>
    <t>Cà phê nhân</t>
  </si>
  <si>
    <t>Tỷ lệ xã, phường, thị trấn, khu dân cư, cơ quan, trường học đạt tiêu chuẩn an toàn về an ninh trật tự</t>
  </si>
  <si>
    <t>Năm 2022</t>
  </si>
  <si>
    <t>Thực hiện 2021</t>
  </si>
  <si>
    <t>Trong đó, trồng mới</t>
  </si>
  <si>
    <t>Diện tích nuôi ao hồ nhỏ</t>
  </si>
  <si>
    <r>
      <t xml:space="preserve">Tỷ lệ bao phủ y tế </t>
    </r>
    <r>
      <rPr>
        <i/>
        <sz val="10"/>
        <rFont val="Arial Narrow"/>
        <family val="2"/>
      </rPr>
      <t>(Số liệu của KH thực hiện 2022 theo QĐ của Thủ tướng chính phủ)</t>
    </r>
  </si>
  <si>
    <t xml:space="preserve">Tỷ lệ xã đạt Bộ tiêu chí  quốc gia về y tế xã </t>
  </si>
  <si>
    <t>Tỷ lệ cơ sở sản xuất kinh doanh đạt tiêu chuẩn về môi trường</t>
  </si>
  <si>
    <t>Tỷ lệ giải quyết tố giác, tin báo về tội phạm, kiến nghị khởi tố</t>
  </si>
  <si>
    <t>Tỷ lệ điều tra, khám phá án</t>
  </si>
  <si>
    <t>Trong đó, án đặc biệt quan trọng</t>
  </si>
  <si>
    <t>Tỷ lệ giao quân</t>
  </si>
  <si>
    <t>Tỷ lệ tội phạm về trật tự xã hội</t>
  </si>
  <si>
    <t>20-21</t>
  </si>
  <si>
    <t>29-30</t>
  </si>
  <si>
    <t>42-43</t>
  </si>
  <si>
    <t>Trong đó số xã đạt chuẩn NTM trong năm</t>
  </si>
  <si>
    <t>xã</t>
  </si>
  <si>
    <t>&lt;1,2</t>
  </si>
  <si>
    <t>&gt;90</t>
  </si>
  <si>
    <t>&gt;=80</t>
  </si>
  <si>
    <t>&gt;=90</t>
  </si>
  <si>
    <t>&gt;70</t>
  </si>
  <si>
    <t>Giảm 5%</t>
  </si>
  <si>
    <t>&gt;=10</t>
  </si>
  <si>
    <t xml:space="preserve"> 8-9</t>
  </si>
  <si>
    <t>Chi ngân sách địa phương (Nhiệm vụ chi)</t>
  </si>
  <si>
    <t>80,5</t>
  </si>
  <si>
    <t>70,6</t>
  </si>
  <si>
    <t>Tăng 6,1</t>
  </si>
  <si>
    <t>Giảm 9,1</t>
  </si>
  <si>
    <t>Giảm 6</t>
  </si>
  <si>
    <t>112,7</t>
  </si>
  <si>
    <t>101,6</t>
  </si>
  <si>
    <t>Chỉ tiêu năm 2023</t>
  </si>
  <si>
    <t>Cùng kỳ năm 2021</t>
  </si>
  <si>
    <t>Kế hoạch năm 2022</t>
  </si>
  <si>
    <t>So sánh (%)</t>
  </si>
  <si>
    <t>Kế hoạch 2021-2025</t>
  </si>
  <si>
    <t>9=8/5</t>
  </si>
  <si>
    <t>10=8/6</t>
  </si>
  <si>
    <t>&gt;80</t>
  </si>
  <si>
    <t>19-20</t>
  </si>
  <si>
    <t>30-31</t>
  </si>
  <si>
    <t>8-9</t>
  </si>
  <si>
    <t>Giá trị tổng sản phẩm trên địa bàn tỉnh (GRDP)</t>
  </si>
  <si>
    <t>Số liệu công bố vào năm 2023</t>
  </si>
  <si>
    <t>31-32</t>
  </si>
  <si>
    <t>6-7</t>
  </si>
  <si>
    <t>Tổng số lao động thường xuyên trong hợp tác xã</t>
  </si>
  <si>
    <t>Tổng doanh thu chuyên ngành</t>
  </si>
  <si>
    <t>Thực hiện 10 tháng</t>
  </si>
  <si>
    <t>Sản phẩm tham gia vào chuỗi giá trị các sản phẩm quốc gia trong năm</t>
  </si>
  <si>
    <t>PHỤ LỤC 01</t>
  </si>
  <si>
    <t>Ghi chú (đạt/không đạt)</t>
  </si>
  <si>
    <t>Đúng định hướng</t>
  </si>
  <si>
    <t>Đạt</t>
  </si>
  <si>
    <t>Vượt</t>
  </si>
  <si>
    <t>Diện tích cây ăn quả trồng mới</t>
  </si>
  <si>
    <t>Diện tích cây Mắc ca trồng mới</t>
  </si>
  <si>
    <t>Diện tích Sâm Ngọc Linh trồng mới</t>
  </si>
  <si>
    <t>Diện tích cây dược liệu khác trồng mới</t>
  </si>
  <si>
    <t>Số xã đạt chuẩn NTM trong năm</t>
  </si>
  <si>
    <t>Tổng lượt khách du lịch</t>
  </si>
  <si>
    <t>Tỷ lệ hộ nghèo giảm ít nhất</t>
  </si>
  <si>
    <t>Ước Thực hiện năm 2022</t>
  </si>
  <si>
    <t>VỀ KINH TẾ</t>
  </si>
  <si>
    <t>VỀ VĂN HÓA - XÃ HỘI VÀ MÔI TRƯỜNG</t>
  </si>
  <si>
    <t>VỀ QUỐC PHÒNG, SN NINH</t>
  </si>
  <si>
    <t>Giảm 6%</t>
  </si>
  <si>
    <t>Ước t/h năm 2021/KH năm 2022</t>
  </si>
  <si>
    <t>PHỤ LỤC 02</t>
  </si>
  <si>
    <r>
      <t xml:space="preserve">KẾT QUẢ THỰC HIỆN CÁC CHỈ TIÊU NĂM 2022 VÀ KẾ HOẠCH NĂM 2023
</t>
    </r>
    <r>
      <rPr>
        <i/>
        <sz val="10"/>
        <rFont val="Arial Narrow"/>
        <family val="2"/>
      </rPr>
      <t>(Kèm theo Báo cáo số 359 /BC-UBND ngày 21 tháng 11 năm 2022 của Ủy ban nhân dân tỉnh)</t>
    </r>
  </si>
  <si>
    <r>
      <t xml:space="preserve">KẾT QUẢ THỰC HIỆN CÁC CHỈ TIÊU CHỦ YẾU NĂM 2022
</t>
    </r>
    <r>
      <rPr>
        <i/>
        <sz val="10"/>
        <rFont val="Arial Narrow"/>
        <family val="2"/>
      </rPr>
      <t>(Kèm theo Báo cáo số 359 /BC-UBND ngày 21 tháng 11 năm 2022 của Ủy ban nhân dân tỉnh)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</si>
</sst>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#,##0;[Red]#,##0"/>
    <numFmt numFmtId="165" formatCode="_(* #,##0.0_);_(* \(#,##0.0\);_(* &quot;-&quot;??_);_(@_)"/>
    <numFmt numFmtId="166" formatCode="#,##0.0"/>
    <numFmt numFmtId="167" formatCode="#,##0.00;[Red]#,##0.00"/>
    <numFmt numFmtId="168" formatCode="0.0"/>
    <numFmt numFmtId="169" formatCode="0.000"/>
    <numFmt numFmtId="170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.VnArial"/>
      <family val="2"/>
    </font>
    <font>
      <sz val="10"/>
      <name val="Arial"/>
      <family val="2"/>
    </font>
    <font>
      <sz val="10"/>
      <name val="Arial"/>
      <family val="2"/>
      <charset val="163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sz val="12"/>
      <name val="Arial Narrow"/>
      <family val="2"/>
    </font>
    <font>
      <sz val="14"/>
      <color indexed="8"/>
      <name val="Times New Roman"/>
      <family val="2"/>
    </font>
    <font>
      <sz val="11"/>
      <color theme="1"/>
      <name val="Calibri"/>
      <family val="2"/>
      <scheme val="minor"/>
    </font>
    <font>
      <b/>
      <i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2">
    <xf numFmtId="0" fontId="0" fillId="0" borderId="0"/>
    <xf numFmtId="0" fontId="2" fillId="0" borderId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0" fontId="3" fillId="0" borderId="0"/>
    <xf numFmtId="43" fontId="3" fillId="0" borderId="0" applyFont="0" applyFill="0" applyBorder="0" applyAlignment="0" applyProtection="0"/>
    <xf numFmtId="0" fontId="9" fillId="0" borderId="0"/>
    <xf numFmtId="0" fontId="8" fillId="0" borderId="0"/>
    <xf numFmtId="43" fontId="10" fillId="0" borderId="0" applyFont="0" applyFill="0" applyBorder="0" applyAlignment="0" applyProtection="0"/>
  </cellStyleXfs>
  <cellXfs count="244"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/>
    <xf numFmtId="1" fontId="6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2" fontId="6" fillId="0" borderId="3" xfId="0" applyNumberFormat="1" applyFont="1" applyBorder="1" applyAlignment="1">
      <alignment horizontal="right" vertical="center" wrapText="1"/>
    </xf>
    <xf numFmtId="0" fontId="7" fillId="0" borderId="0" xfId="0" applyFont="1"/>
    <xf numFmtId="165" fontId="6" fillId="3" borderId="3" xfId="4" applyNumberFormat="1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3" xfId="0" quotePrefix="1" applyFont="1" applyBorder="1" applyAlignment="1">
      <alignment horizontal="left" vertical="center" wrapText="1"/>
    </xf>
    <xf numFmtId="3" fontId="6" fillId="0" borderId="3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6" fillId="3" borderId="3" xfId="3" quotePrefix="1" applyFont="1" applyFill="1" applyBorder="1" applyAlignment="1">
      <alignment horizontal="left" vertical="center" wrapText="1"/>
    </xf>
    <xf numFmtId="1" fontId="6" fillId="3" borderId="3" xfId="3" applyNumberFormat="1" applyFont="1" applyFill="1" applyBorder="1" applyAlignment="1">
      <alignment horizontal="right" vertical="center"/>
    </xf>
    <xf numFmtId="0" fontId="6" fillId="3" borderId="0" xfId="0" applyFont="1" applyFill="1" applyAlignment="1">
      <alignment vertical="center"/>
    </xf>
    <xf numFmtId="0" fontId="6" fillId="3" borderId="3" xfId="3" quotePrefix="1" applyFont="1" applyFill="1" applyBorder="1" applyAlignment="1">
      <alignment horizontal="center" vertical="center" wrapText="1"/>
    </xf>
    <xf numFmtId="0" fontId="6" fillId="3" borderId="3" xfId="3" applyFont="1" applyFill="1" applyBorder="1" applyAlignment="1">
      <alignment vertical="center" wrapText="1"/>
    </xf>
    <xf numFmtId="0" fontId="6" fillId="3" borderId="3" xfId="3" applyFont="1" applyFill="1" applyBorder="1" applyAlignment="1">
      <alignment horizontal="righ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/>
    <xf numFmtId="0" fontId="5" fillId="0" borderId="3" xfId="0" applyFont="1" applyBorder="1" applyAlignment="1">
      <alignment horizontal="left" vertical="center" wrapText="1"/>
    </xf>
    <xf numFmtId="0" fontId="5" fillId="0" borderId="3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top"/>
    </xf>
    <xf numFmtId="0" fontId="6" fillId="0" borderId="3" xfId="2" applyFont="1" applyBorder="1" applyAlignment="1">
      <alignment horizontal="justify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3" xfId="7" applyFont="1" applyBorder="1" applyAlignment="1">
      <alignment horizontal="center" vertical="center"/>
    </xf>
    <xf numFmtId="49" fontId="6" fillId="0" borderId="3" xfId="7" applyNumberFormat="1" applyFont="1" applyBorder="1" applyAlignment="1">
      <alignment horizontal="justify" vertical="center" wrapText="1"/>
    </xf>
    <xf numFmtId="0" fontId="6" fillId="0" borderId="3" xfId="2" applyFont="1" applyBorder="1" applyAlignment="1">
      <alignment horizontal="center" vertical="center"/>
    </xf>
    <xf numFmtId="0" fontId="6" fillId="0" borderId="3" xfId="2" quotePrefix="1" applyFont="1" applyBorder="1" applyAlignment="1">
      <alignment horizontal="justify" vertical="center" wrapText="1"/>
    </xf>
    <xf numFmtId="49" fontId="6" fillId="0" borderId="3" xfId="2" quotePrefix="1" applyNumberFormat="1" applyFont="1" applyBorder="1" applyAlignment="1">
      <alignment horizontal="justify" vertical="center" wrapText="1"/>
    </xf>
    <xf numFmtId="49" fontId="6" fillId="0" borderId="3" xfId="2" applyNumberFormat="1" applyFont="1" applyBorder="1" applyAlignment="1">
      <alignment horizontal="justify" vertical="center" wrapText="1"/>
    </xf>
    <xf numFmtId="0" fontId="7" fillId="0" borderId="3" xfId="2" applyFont="1" applyBorder="1" applyAlignment="1">
      <alignment horizontal="center" vertical="top"/>
    </xf>
    <xf numFmtId="49" fontId="7" fillId="0" borderId="3" xfId="2" applyNumberFormat="1" applyFont="1" applyBorder="1" applyAlignment="1">
      <alignment horizontal="justify" vertical="center" wrapText="1"/>
    </xf>
    <xf numFmtId="0" fontId="5" fillId="0" borderId="3" xfId="2" applyFont="1" applyBorder="1" applyAlignment="1">
      <alignment horizontal="center" vertical="center" wrapText="1"/>
    </xf>
    <xf numFmtId="49" fontId="5" fillId="0" borderId="3" xfId="2" applyNumberFormat="1" applyFont="1" applyBorder="1" applyAlignment="1">
      <alignment horizontal="justify" vertical="center" wrapText="1"/>
    </xf>
    <xf numFmtId="0" fontId="6" fillId="2" borderId="3" xfId="17" quotePrefix="1" applyFont="1" applyFill="1" applyBorder="1" applyAlignment="1">
      <alignment vertical="center" wrapText="1"/>
    </xf>
    <xf numFmtId="0" fontId="6" fillId="2" borderId="3" xfId="17" applyFont="1" applyFill="1" applyBorder="1" applyAlignment="1">
      <alignment horizontal="center" vertical="center" wrapText="1"/>
    </xf>
    <xf numFmtId="0" fontId="6" fillId="2" borderId="3" xfId="17" applyFont="1" applyFill="1" applyBorder="1" applyAlignment="1">
      <alignment vertical="center" wrapText="1"/>
    </xf>
    <xf numFmtId="49" fontId="6" fillId="0" borderId="3" xfId="7" quotePrefix="1" applyNumberFormat="1" applyFont="1" applyBorder="1" applyAlignment="1">
      <alignment horizontal="justify" vertical="center" wrapText="1"/>
    </xf>
    <xf numFmtId="0" fontId="5" fillId="3" borderId="3" xfId="3" applyFont="1" applyFill="1" applyBorder="1" applyAlignment="1">
      <alignment vertical="center" wrapText="1"/>
    </xf>
    <xf numFmtId="0" fontId="5" fillId="3" borderId="3" xfId="3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1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3" fontId="6" fillId="0" borderId="3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 wrapText="1"/>
    </xf>
    <xf numFmtId="4" fontId="6" fillId="0" borderId="3" xfId="0" applyNumberFormat="1" applyFont="1" applyBorder="1" applyAlignment="1">
      <alignment horizontal="right" vertical="center"/>
    </xf>
    <xf numFmtId="169" fontId="7" fillId="0" borderId="0" xfId="0" applyNumberFormat="1" applyFont="1"/>
    <xf numFmtId="2" fontId="6" fillId="0" borderId="0" xfId="0" applyNumberFormat="1" applyFont="1"/>
    <xf numFmtId="169" fontId="6" fillId="0" borderId="0" xfId="0" applyNumberFormat="1" applyFont="1"/>
    <xf numFmtId="4" fontId="6" fillId="0" borderId="0" xfId="0" applyNumberFormat="1" applyFont="1"/>
    <xf numFmtId="0" fontId="6" fillId="0" borderId="3" xfId="16" applyFont="1" applyBorder="1" applyAlignment="1">
      <alignment horizontal="justify" vertical="center" wrapText="1"/>
    </xf>
    <xf numFmtId="0" fontId="6" fillId="0" borderId="3" xfId="16" applyFont="1" applyBorder="1" applyAlignment="1">
      <alignment horizontal="center" vertical="center" wrapText="1"/>
    </xf>
    <xf numFmtId="0" fontId="7" fillId="0" borderId="3" xfId="16" quotePrefix="1" applyFont="1" applyBorder="1" applyAlignment="1">
      <alignment horizontal="justify" vertical="center" wrapText="1"/>
    </xf>
    <xf numFmtId="0" fontId="7" fillId="0" borderId="3" xfId="16" applyFont="1" applyBorder="1" applyAlignment="1">
      <alignment horizontal="center" vertical="center" wrapText="1"/>
    </xf>
    <xf numFmtId="0" fontId="5" fillId="0" borderId="3" xfId="16" applyFont="1" applyBorder="1" applyAlignment="1">
      <alignment horizontal="center" vertical="center" wrapText="1"/>
    </xf>
    <xf numFmtId="43" fontId="6" fillId="0" borderId="0" xfId="0" applyNumberFormat="1" applyFont="1"/>
    <xf numFmtId="4" fontId="6" fillId="0" borderId="0" xfId="0" applyNumberFormat="1" applyFont="1" applyAlignment="1">
      <alignment horizontal="center"/>
    </xf>
    <xf numFmtId="4" fontId="11" fillId="0" borderId="0" xfId="0" applyNumberFormat="1" applyFont="1"/>
    <xf numFmtId="0" fontId="6" fillId="0" borderId="3" xfId="2" applyFont="1" applyBorder="1" applyAlignment="1">
      <alignment horizontal="right" vertical="center" wrapText="1"/>
    </xf>
    <xf numFmtId="0" fontId="6" fillId="0" borderId="3" xfId="0" quotePrefix="1" applyFont="1" applyBorder="1" applyAlignment="1">
      <alignment horizontal="right" vertical="center" wrapText="1"/>
    </xf>
    <xf numFmtId="0" fontId="5" fillId="0" borderId="3" xfId="2" applyFont="1" applyBorder="1" applyAlignment="1">
      <alignment horizontal="right" vertical="center"/>
    </xf>
    <xf numFmtId="0" fontId="5" fillId="3" borderId="3" xfId="3" applyFont="1" applyFill="1" applyBorder="1" applyAlignment="1">
      <alignment horizontal="righ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4" fontId="7" fillId="0" borderId="0" xfId="0" applyNumberFormat="1" applyFont="1"/>
    <xf numFmtId="1" fontId="7" fillId="0" borderId="3" xfId="0" applyNumberFormat="1" applyFont="1" applyBorder="1" applyAlignment="1">
      <alignment horizontal="center" vertical="center" wrapText="1"/>
    </xf>
    <xf numFmtId="2" fontId="7" fillId="0" borderId="0" xfId="0" applyNumberFormat="1" applyFont="1"/>
    <xf numFmtId="0" fontId="6" fillId="2" borderId="3" xfId="16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6" fillId="2" borderId="3" xfId="7" applyFont="1" applyFill="1" applyBorder="1" applyAlignment="1">
      <alignment horizontal="right" vertical="center"/>
    </xf>
    <xf numFmtId="0" fontId="7" fillId="2" borderId="3" xfId="16" applyFont="1" applyFill="1" applyBorder="1" applyAlignment="1">
      <alignment horizontal="right" vertical="center" wrapText="1"/>
    </xf>
    <xf numFmtId="0" fontId="7" fillId="2" borderId="3" xfId="7" applyFont="1" applyFill="1" applyBorder="1" applyAlignment="1">
      <alignment horizontal="right" vertical="center"/>
    </xf>
    <xf numFmtId="3" fontId="6" fillId="3" borderId="3" xfId="4" applyNumberFormat="1" applyFont="1" applyFill="1" applyBorder="1" applyAlignment="1">
      <alignment horizontal="right" vertical="center" wrapText="1"/>
    </xf>
    <xf numFmtId="4" fontId="7" fillId="3" borderId="3" xfId="3" applyNumberFormat="1" applyFont="1" applyFill="1" applyBorder="1" applyAlignment="1">
      <alignment horizontal="right" vertical="center"/>
    </xf>
    <xf numFmtId="4" fontId="7" fillId="3" borderId="3" xfId="4" applyNumberFormat="1" applyFont="1" applyFill="1" applyBorder="1" applyAlignment="1">
      <alignment horizontal="right" vertical="center" wrapText="1"/>
    </xf>
    <xf numFmtId="3" fontId="7" fillId="3" borderId="3" xfId="4" applyNumberFormat="1" applyFont="1" applyFill="1" applyBorder="1" applyAlignment="1">
      <alignment horizontal="right" vertical="center" wrapText="1"/>
    </xf>
    <xf numFmtId="4" fontId="6" fillId="3" borderId="3" xfId="3" applyNumberFormat="1" applyFont="1" applyFill="1" applyBorder="1" applyAlignment="1">
      <alignment horizontal="right" vertical="center"/>
    </xf>
    <xf numFmtId="4" fontId="6" fillId="3" borderId="3" xfId="4" applyNumberFormat="1" applyFont="1" applyFill="1" applyBorder="1" applyAlignment="1">
      <alignment horizontal="right" vertical="center" wrapText="1"/>
    </xf>
    <xf numFmtId="167" fontId="7" fillId="0" borderId="3" xfId="0" applyNumberFormat="1" applyFont="1" applyBorder="1" applyAlignment="1">
      <alignment horizontal="right" vertical="center"/>
    </xf>
    <xf numFmtId="3" fontId="7" fillId="3" borderId="3" xfId="3" applyNumberFormat="1" applyFont="1" applyFill="1" applyBorder="1" applyAlignment="1">
      <alignment horizontal="right" vertical="center"/>
    </xf>
    <xf numFmtId="167" fontId="6" fillId="0" borderId="3" xfId="0" applyNumberFormat="1" applyFont="1" applyBorder="1" applyAlignment="1">
      <alignment horizontal="right" vertical="center"/>
    </xf>
    <xf numFmtId="1" fontId="6" fillId="0" borderId="3" xfId="0" applyNumberFormat="1" applyFont="1" applyBorder="1" applyAlignment="1">
      <alignment horizontal="right" vertical="center" wrapText="1"/>
    </xf>
    <xf numFmtId="2" fontId="6" fillId="0" borderId="3" xfId="0" applyNumberFormat="1" applyFont="1" applyBorder="1" applyAlignment="1">
      <alignment horizontal="right" vertical="center"/>
    </xf>
    <xf numFmtId="2" fontId="6" fillId="0" borderId="3" xfId="7" applyNumberFormat="1" applyFont="1" applyBorder="1" applyAlignment="1">
      <alignment horizontal="right" vertical="center" wrapText="1"/>
    </xf>
    <xf numFmtId="0" fontId="6" fillId="0" borderId="3" xfId="15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right" vertical="center" wrapText="1"/>
    </xf>
    <xf numFmtId="4" fontId="6" fillId="0" borderId="3" xfId="14" applyNumberFormat="1" applyFont="1" applyBorder="1" applyAlignment="1">
      <alignment horizontal="right" vertical="center"/>
    </xf>
    <xf numFmtId="4" fontId="6" fillId="0" borderId="3" xfId="21" applyNumberFormat="1" applyFont="1" applyFill="1" applyBorder="1" applyAlignment="1">
      <alignment horizontal="right" vertical="center" wrapText="1"/>
    </xf>
    <xf numFmtId="0" fontId="7" fillId="0" borderId="3" xfId="15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right" vertical="center" wrapText="1"/>
    </xf>
    <xf numFmtId="4" fontId="7" fillId="0" borderId="3" xfId="0" applyNumberFormat="1" applyFont="1" applyBorder="1" applyAlignment="1">
      <alignment horizontal="right" vertical="center" wrapText="1"/>
    </xf>
    <xf numFmtId="4" fontId="7" fillId="0" borderId="3" xfId="14" applyNumberFormat="1" applyFont="1" applyBorder="1" applyAlignment="1">
      <alignment horizontal="right" vertical="center"/>
    </xf>
    <xf numFmtId="4" fontId="7" fillId="0" borderId="3" xfId="21" applyNumberFormat="1" applyFont="1" applyFill="1" applyBorder="1" applyAlignment="1">
      <alignment horizontal="right" vertical="center" wrapText="1"/>
    </xf>
    <xf numFmtId="170" fontId="6" fillId="0" borderId="3" xfId="21" applyNumberFormat="1" applyFont="1" applyBorder="1" applyAlignment="1">
      <alignment horizontal="right" vertical="center" wrapText="1"/>
    </xf>
    <xf numFmtId="170" fontId="6" fillId="0" borderId="3" xfId="21" applyNumberFormat="1" applyFont="1" applyBorder="1" applyAlignment="1">
      <alignment horizontal="right" vertical="center"/>
    </xf>
    <xf numFmtId="170" fontId="6" fillId="3" borderId="3" xfId="21" applyNumberFormat="1" applyFont="1" applyFill="1" applyBorder="1" applyAlignment="1">
      <alignment horizontal="right" vertical="center" wrapText="1"/>
    </xf>
    <xf numFmtId="0" fontId="6" fillId="0" borderId="3" xfId="15" applyFont="1" applyBorder="1" applyAlignment="1">
      <alignment horizontal="center" vertical="center" wrapText="1"/>
    </xf>
    <xf numFmtId="3" fontId="6" fillId="0" borderId="3" xfId="14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vertical="center" wrapText="1"/>
    </xf>
    <xf numFmtId="4" fontId="6" fillId="2" borderId="3" xfId="0" applyNumberFormat="1" applyFont="1" applyFill="1" applyBorder="1" applyAlignment="1">
      <alignment horizontal="right" vertical="center" wrapText="1"/>
    </xf>
    <xf numFmtId="4" fontId="7" fillId="2" borderId="3" xfId="0" applyNumberFormat="1" applyFont="1" applyFill="1" applyBorder="1" applyAlignment="1">
      <alignment horizontal="right" vertical="center" wrapText="1"/>
    </xf>
    <xf numFmtId="0" fontId="6" fillId="0" borderId="3" xfId="14" applyFont="1" applyBorder="1" applyAlignment="1">
      <alignment horizontal="center" vertical="center"/>
    </xf>
    <xf numFmtId="3" fontId="6" fillId="0" borderId="3" xfId="21" applyNumberFormat="1" applyFont="1" applyFill="1" applyBorder="1" applyAlignment="1">
      <alignment horizontal="right" vertical="center" wrapText="1"/>
    </xf>
    <xf numFmtId="0" fontId="7" fillId="0" borderId="3" xfId="14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3" fontId="6" fillId="2" borderId="3" xfId="14" applyNumberFormat="1" applyFont="1" applyFill="1" applyBorder="1" applyAlignment="1">
      <alignment horizontal="right" vertical="center"/>
    </xf>
    <xf numFmtId="3" fontId="6" fillId="2" borderId="3" xfId="0" applyNumberFormat="1" applyFont="1" applyFill="1" applyBorder="1" applyAlignment="1">
      <alignment horizontal="right" vertical="center" wrapText="1"/>
    </xf>
    <xf numFmtId="4" fontId="6" fillId="2" borderId="3" xfId="14" applyNumberFormat="1" applyFont="1" applyFill="1" applyBorder="1" applyAlignment="1">
      <alignment horizontal="right" vertical="center"/>
    </xf>
    <xf numFmtId="0" fontId="6" fillId="0" borderId="3" xfId="0" quotePrefix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right" vertical="center"/>
    </xf>
    <xf numFmtId="170" fontId="6" fillId="0" borderId="3" xfId="21" applyNumberFormat="1" applyFont="1" applyFill="1" applyBorder="1" applyAlignment="1">
      <alignment horizontal="right" vertical="center" wrapText="1"/>
    </xf>
    <xf numFmtId="3" fontId="7" fillId="0" borderId="3" xfId="14" applyNumberFormat="1" applyFont="1" applyBorder="1" applyAlignment="1">
      <alignment horizontal="right" vertical="center"/>
    </xf>
    <xf numFmtId="165" fontId="6" fillId="0" borderId="3" xfId="21" applyNumberFormat="1" applyFont="1" applyFill="1" applyBorder="1" applyAlignment="1">
      <alignment horizontal="right" vertical="center" wrapText="1"/>
    </xf>
    <xf numFmtId="3" fontId="6" fillId="0" borderId="3" xfId="2" applyNumberFormat="1" applyFont="1" applyBorder="1" applyAlignment="1">
      <alignment horizontal="right" vertical="center"/>
    </xf>
    <xf numFmtId="3" fontId="7" fillId="0" borderId="3" xfId="2" applyNumberFormat="1" applyFont="1" applyBorder="1" applyAlignment="1">
      <alignment horizontal="right" vertical="center" wrapText="1"/>
    </xf>
    <xf numFmtId="4" fontId="6" fillId="0" borderId="3" xfId="2" applyNumberFormat="1" applyFont="1" applyBorder="1" applyAlignment="1">
      <alignment horizontal="right" vertical="center"/>
    </xf>
    <xf numFmtId="4" fontId="6" fillId="3" borderId="3" xfId="4" applyNumberFormat="1" applyFont="1" applyFill="1" applyBorder="1" applyAlignment="1">
      <alignment horizontal="right" vertical="center"/>
    </xf>
    <xf numFmtId="0" fontId="6" fillId="0" borderId="3" xfId="5" applyFont="1" applyBorder="1" applyAlignment="1">
      <alignment horizontal="center" vertical="center" wrapText="1"/>
    </xf>
    <xf numFmtId="0" fontId="6" fillId="0" borderId="3" xfId="5" applyFont="1" applyBorder="1" applyAlignment="1">
      <alignment horizontal="left" vertical="center" wrapText="1"/>
    </xf>
    <xf numFmtId="0" fontId="6" fillId="0" borderId="3" xfId="5" applyFont="1" applyBorder="1" applyAlignment="1">
      <alignment horizontal="right" vertical="center" wrapText="1"/>
    </xf>
    <xf numFmtId="0" fontId="7" fillId="0" borderId="3" xfId="0" quotePrefix="1" applyFont="1" applyBorder="1" applyAlignment="1">
      <alignment horizontal="left" vertical="center" wrapText="1"/>
    </xf>
    <xf numFmtId="3" fontId="7" fillId="0" borderId="3" xfId="2" applyNumberFormat="1" applyFont="1" applyBorder="1" applyAlignment="1">
      <alignment horizontal="right" vertical="center"/>
    </xf>
    <xf numFmtId="164" fontId="7" fillId="0" borderId="3" xfId="0" applyNumberFormat="1" applyFont="1" applyBorder="1" applyAlignment="1">
      <alignment horizontal="right" vertical="center"/>
    </xf>
    <xf numFmtId="43" fontId="6" fillId="0" borderId="3" xfId="21" applyFont="1" applyFill="1" applyBorder="1" applyAlignment="1">
      <alignment horizontal="right" vertical="center" wrapText="1"/>
    </xf>
    <xf numFmtId="170" fontId="6" fillId="0" borderId="3" xfId="0" applyNumberFormat="1" applyFont="1" applyBorder="1" applyAlignment="1">
      <alignment horizontal="right" vertical="center" wrapText="1"/>
    </xf>
    <xf numFmtId="43" fontId="6" fillId="2" borderId="3" xfId="21" applyFont="1" applyFill="1" applyBorder="1" applyAlignment="1">
      <alignment horizontal="right" vertical="center" wrapText="1"/>
    </xf>
    <xf numFmtId="3" fontId="6" fillId="2" borderId="3" xfId="2" applyNumberFormat="1" applyFont="1" applyFill="1" applyBorder="1" applyAlignment="1">
      <alignment horizontal="right" vertical="center"/>
    </xf>
    <xf numFmtId="0" fontId="6" fillId="0" borderId="3" xfId="19" applyFont="1" applyBorder="1" applyAlignment="1">
      <alignment horizontal="right" vertical="center"/>
    </xf>
    <xf numFmtId="3" fontId="6" fillId="2" borderId="3" xfId="19" applyNumberFormat="1" applyFont="1" applyFill="1" applyBorder="1" applyAlignment="1">
      <alignment horizontal="right" vertical="center"/>
    </xf>
    <xf numFmtId="3" fontId="6" fillId="0" borderId="3" xfId="19" applyNumberFormat="1" applyFont="1" applyBorder="1" applyAlignment="1">
      <alignment horizontal="right" vertical="center"/>
    </xf>
    <xf numFmtId="3" fontId="6" fillId="0" borderId="3" xfId="2" applyNumberFormat="1" applyFont="1" applyBorder="1" applyAlignment="1">
      <alignment horizontal="right" vertical="center" wrapText="1"/>
    </xf>
    <xf numFmtId="170" fontId="6" fillId="0" borderId="3" xfId="21" applyNumberFormat="1" applyFont="1" applyFill="1" applyBorder="1" applyAlignment="1">
      <alignment vertical="center" wrapText="1"/>
    </xf>
    <xf numFmtId="4" fontId="6" fillId="0" borderId="3" xfId="0" applyNumberFormat="1" applyFont="1" applyBorder="1" applyAlignment="1">
      <alignment horizontal="center" vertical="center" wrapText="1"/>
    </xf>
    <xf numFmtId="166" fontId="6" fillId="0" borderId="3" xfId="0" applyNumberFormat="1" applyFont="1" applyBorder="1" applyAlignment="1">
      <alignment vertical="center" wrapText="1"/>
    </xf>
    <xf numFmtId="3" fontId="6" fillId="0" borderId="3" xfId="4" applyNumberFormat="1" applyFont="1" applyFill="1" applyBorder="1" applyAlignment="1">
      <alignment horizontal="right" vertical="center" wrapText="1"/>
    </xf>
    <xf numFmtId="0" fontId="6" fillId="0" borderId="3" xfId="7" applyFont="1" applyBorder="1" applyAlignment="1">
      <alignment horizontal="center" vertical="center" wrapText="1"/>
    </xf>
    <xf numFmtId="0" fontId="6" fillId="0" borderId="3" xfId="7" applyFont="1" applyBorder="1" applyAlignment="1">
      <alignment horizontal="right" vertical="center" wrapText="1"/>
    </xf>
    <xf numFmtId="0" fontId="6" fillId="0" borderId="3" xfId="0" applyFont="1" applyBorder="1" applyAlignment="1">
      <alignment vertical="center" wrapText="1"/>
    </xf>
    <xf numFmtId="4" fontId="6" fillId="0" borderId="3" xfId="7" applyNumberFormat="1" applyFont="1" applyBorder="1" applyAlignment="1">
      <alignment horizontal="right" vertical="center"/>
    </xf>
    <xf numFmtId="168" fontId="6" fillId="0" borderId="3" xfId="2" applyNumberFormat="1" applyFont="1" applyBorder="1" applyAlignment="1">
      <alignment horizontal="right" vertical="center" wrapText="1"/>
    </xf>
    <xf numFmtId="166" fontId="6" fillId="0" borderId="3" xfId="0" applyNumberFormat="1" applyFont="1" applyBorder="1" applyAlignment="1">
      <alignment horizontal="right" vertical="center" wrapText="1"/>
    </xf>
    <xf numFmtId="166" fontId="6" fillId="0" borderId="3" xfId="2" applyNumberFormat="1" applyFont="1" applyBorder="1" applyAlignment="1">
      <alignment horizontal="right" vertical="center"/>
    </xf>
    <xf numFmtId="168" fontId="6" fillId="0" borderId="3" xfId="0" applyNumberFormat="1" applyFont="1" applyBorder="1" applyAlignment="1">
      <alignment vertical="center" wrapText="1"/>
    </xf>
    <xf numFmtId="0" fontId="6" fillId="0" borderId="3" xfId="2" applyFont="1" applyBorder="1" applyAlignment="1">
      <alignment horizontal="right" vertical="center"/>
    </xf>
    <xf numFmtId="0" fontId="7" fillId="0" borderId="3" xfId="2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vertical="center" wrapText="1"/>
    </xf>
    <xf numFmtId="4" fontId="6" fillId="0" borderId="3" xfId="2" quotePrefix="1" applyNumberFormat="1" applyFont="1" applyBorder="1" applyAlignment="1">
      <alignment horizontal="right" vertical="center"/>
    </xf>
    <xf numFmtId="4" fontId="6" fillId="0" borderId="3" xfId="20" applyNumberFormat="1" applyFont="1" applyBorder="1" applyAlignment="1">
      <alignment horizontal="right" vertical="center"/>
    </xf>
    <xf numFmtId="3" fontId="6" fillId="0" borderId="3" xfId="21" applyNumberFormat="1" applyFont="1" applyFill="1" applyBorder="1" applyAlignment="1">
      <alignment horizontal="right" vertical="center"/>
    </xf>
    <xf numFmtId="166" fontId="6" fillId="0" borderId="3" xfId="21" applyNumberFormat="1" applyFont="1" applyFill="1" applyBorder="1" applyAlignment="1">
      <alignment horizontal="right" vertical="center"/>
    </xf>
    <xf numFmtId="166" fontId="6" fillId="2" borderId="3" xfId="0" applyNumberFormat="1" applyFont="1" applyFill="1" applyBorder="1" applyAlignment="1">
      <alignment horizontal="right" vertical="center" wrapText="1"/>
    </xf>
    <xf numFmtId="168" fontId="6" fillId="2" borderId="3" xfId="0" applyNumberFormat="1" applyFont="1" applyFill="1" applyBorder="1" applyAlignment="1">
      <alignment horizontal="right" vertical="center" wrapText="1"/>
    </xf>
    <xf numFmtId="166" fontId="6" fillId="2" borderId="3" xfId="18" applyNumberFormat="1" applyFont="1" applyFill="1" applyBorder="1" applyAlignment="1">
      <alignment horizontal="right" vertical="center"/>
    </xf>
    <xf numFmtId="168" fontId="6" fillId="0" borderId="3" xfId="2" applyNumberFormat="1" applyFont="1" applyBorder="1" applyAlignment="1">
      <alignment horizontal="right" vertical="center"/>
    </xf>
    <xf numFmtId="43" fontId="6" fillId="0" borderId="3" xfId="21" applyFont="1" applyFill="1" applyBorder="1" applyAlignment="1">
      <alignment vertical="center" wrapText="1"/>
    </xf>
    <xf numFmtId="4" fontId="6" fillId="0" borderId="3" xfId="4" applyNumberFormat="1" applyFont="1" applyFill="1" applyBorder="1" applyAlignment="1">
      <alignment horizontal="right" vertical="center" wrapText="1"/>
    </xf>
    <xf numFmtId="166" fontId="6" fillId="0" borderId="3" xfId="7" applyNumberFormat="1" applyFont="1" applyBorder="1" applyAlignment="1">
      <alignment horizontal="right" vertical="center"/>
    </xf>
    <xf numFmtId="166" fontId="6" fillId="0" borderId="3" xfId="4" applyNumberFormat="1" applyFont="1" applyFill="1" applyBorder="1" applyAlignment="1">
      <alignment horizontal="right" vertical="center" wrapText="1"/>
    </xf>
    <xf numFmtId="4" fontId="6" fillId="0" borderId="3" xfId="3" applyNumberFormat="1" applyFont="1" applyBorder="1" applyAlignment="1">
      <alignment horizontal="right" vertical="center"/>
    </xf>
    <xf numFmtId="4" fontId="6" fillId="3" borderId="3" xfId="8" applyNumberFormat="1" applyFont="1" applyFill="1" applyBorder="1" applyAlignment="1">
      <alignment horizontal="right" vertical="center"/>
    </xf>
    <xf numFmtId="2" fontId="6" fillId="3" borderId="3" xfId="3" applyNumberFormat="1" applyFont="1" applyFill="1" applyBorder="1" applyAlignment="1">
      <alignment horizontal="right" vertical="center"/>
    </xf>
    <xf numFmtId="2" fontId="6" fillId="3" borderId="3" xfId="4" applyNumberFormat="1" applyFont="1" applyFill="1" applyBorder="1" applyAlignment="1">
      <alignment horizontal="right" vertical="center"/>
    </xf>
    <xf numFmtId="169" fontId="6" fillId="3" borderId="3" xfId="4" applyNumberFormat="1" applyFont="1" applyFill="1" applyBorder="1" applyAlignment="1">
      <alignment horizontal="right" vertical="center"/>
    </xf>
    <xf numFmtId="166" fontId="6" fillId="3" borderId="3" xfId="3" quotePrefix="1" applyNumberFormat="1" applyFont="1" applyFill="1" applyBorder="1" applyAlignment="1">
      <alignment horizontal="right" vertical="center" wrapText="1"/>
    </xf>
    <xf numFmtId="4" fontId="6" fillId="3" borderId="3" xfId="3" quotePrefix="1" applyNumberFormat="1" applyFont="1" applyFill="1" applyBorder="1" applyAlignment="1">
      <alignment horizontal="right" vertical="center" wrapText="1"/>
    </xf>
    <xf numFmtId="3" fontId="6" fillId="3" borderId="3" xfId="3" quotePrefix="1" applyNumberFormat="1" applyFont="1" applyFill="1" applyBorder="1" applyAlignment="1">
      <alignment horizontal="right" vertical="center" wrapText="1"/>
    </xf>
    <xf numFmtId="4" fontId="6" fillId="0" borderId="3" xfId="3" quotePrefix="1" applyNumberFormat="1" applyFont="1" applyBorder="1" applyAlignment="1">
      <alignment horizontal="right" vertical="center" wrapText="1"/>
    </xf>
    <xf numFmtId="0" fontId="6" fillId="3" borderId="3" xfId="3" quotePrefix="1" applyFont="1" applyFill="1" applyBorder="1" applyAlignment="1">
      <alignment horizontal="right" vertical="center" wrapText="1"/>
    </xf>
    <xf numFmtId="0" fontId="6" fillId="3" borderId="3" xfId="3" applyFont="1" applyFill="1" applyBorder="1" applyAlignment="1">
      <alignment horizontal="center" vertical="center" wrapText="1"/>
    </xf>
    <xf numFmtId="4" fontId="6" fillId="3" borderId="3" xfId="3" applyNumberFormat="1" applyFont="1" applyFill="1" applyBorder="1" applyAlignment="1">
      <alignment horizontal="right" vertical="center" wrapText="1"/>
    </xf>
    <xf numFmtId="2" fontId="6" fillId="3" borderId="3" xfId="3" applyNumberFormat="1" applyFont="1" applyFill="1" applyBorder="1" applyAlignment="1">
      <alignment horizontal="right" vertical="center" wrapText="1"/>
    </xf>
    <xf numFmtId="0" fontId="6" fillId="3" borderId="8" xfId="3" applyFont="1" applyFill="1" applyBorder="1" applyAlignment="1">
      <alignment horizontal="right" vertical="center" wrapText="1"/>
    </xf>
    <xf numFmtId="4" fontId="6" fillId="2" borderId="3" xfId="2" applyNumberFormat="1" applyFont="1" applyFill="1" applyBorder="1" applyAlignment="1">
      <alignment horizontal="right" vertical="center"/>
    </xf>
    <xf numFmtId="4" fontId="6" fillId="2" borderId="3" xfId="4" applyNumberFormat="1" applyFont="1" applyFill="1" applyBorder="1" applyAlignment="1">
      <alignment horizontal="right" vertical="center"/>
    </xf>
    <xf numFmtId="164" fontId="6" fillId="0" borderId="0" xfId="0" applyNumberFormat="1" applyFont="1"/>
    <xf numFmtId="2" fontId="6" fillId="0" borderId="3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4" fontId="6" fillId="0" borderId="3" xfId="7" applyNumberFormat="1" applyFont="1" applyBorder="1" applyAlignment="1">
      <alignment horizontal="right" vertical="center" wrapText="1"/>
    </xf>
    <xf numFmtId="2" fontId="6" fillId="0" borderId="3" xfId="0" quotePrefix="1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right" vertical="center" wrapText="1"/>
    </xf>
    <xf numFmtId="164" fontId="7" fillId="0" borderId="3" xfId="0" applyNumberFormat="1" applyFont="1" applyBorder="1" applyAlignment="1">
      <alignment horizontal="right" vertical="center" wrapText="1"/>
    </xf>
    <xf numFmtId="0" fontId="6" fillId="0" borderId="3" xfId="14" applyFont="1" applyBorder="1" applyAlignment="1">
      <alignment vertical="center" wrapText="1"/>
    </xf>
    <xf numFmtId="0" fontId="6" fillId="0" borderId="3" xfId="1" applyFont="1" applyBorder="1" applyAlignment="1">
      <alignment horizontal="justify" vertical="center"/>
    </xf>
    <xf numFmtId="0" fontId="5" fillId="0" borderId="3" xfId="1" applyFont="1" applyBorder="1" applyAlignment="1">
      <alignment horizontal="justify" vertical="center"/>
    </xf>
    <xf numFmtId="0" fontId="5" fillId="0" borderId="3" xfId="7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right" vertical="center"/>
    </xf>
    <xf numFmtId="170" fontId="5" fillId="0" borderId="3" xfId="21" applyNumberFormat="1" applyFont="1" applyFill="1" applyBorder="1" applyAlignment="1">
      <alignment horizontal="right" vertical="center" wrapText="1"/>
    </xf>
    <xf numFmtId="3" fontId="5" fillId="0" borderId="3" xfId="21" applyNumberFormat="1" applyFont="1" applyFill="1" applyBorder="1" applyAlignment="1">
      <alignment horizontal="right" vertical="center" wrapText="1"/>
    </xf>
    <xf numFmtId="2" fontId="5" fillId="0" borderId="3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2" fontId="5" fillId="3" borderId="3" xfId="3" applyNumberFormat="1" applyFont="1" applyFill="1" applyBorder="1" applyAlignment="1">
      <alignment horizontal="right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 wrapText="1"/>
    </xf>
    <xf numFmtId="167" fontId="7" fillId="0" borderId="3" xfId="0" applyNumberFormat="1" applyFont="1" applyBorder="1" applyAlignment="1">
      <alignment horizontal="right" vertical="center" wrapText="1"/>
    </xf>
    <xf numFmtId="2" fontId="6" fillId="0" borderId="3" xfId="0" quotePrefix="1" applyNumberFormat="1" applyFont="1" applyBorder="1" applyAlignment="1">
      <alignment horizontal="right" vertical="center" wrapText="1"/>
    </xf>
    <xf numFmtId="0" fontId="6" fillId="0" borderId="3" xfId="14" applyFont="1" applyBorder="1" applyAlignment="1">
      <alignment horizontal="justify" vertical="center" wrapText="1"/>
    </xf>
    <xf numFmtId="0" fontId="7" fillId="0" borderId="3" xfId="15" applyFont="1" applyBorder="1" applyAlignment="1">
      <alignment horizontal="justify" vertical="center" wrapText="1"/>
    </xf>
    <xf numFmtId="0" fontId="6" fillId="0" borderId="3" xfId="15" applyFont="1" applyBorder="1" applyAlignment="1">
      <alignment vertical="center" wrapText="1"/>
    </xf>
    <xf numFmtId="0" fontId="6" fillId="0" borderId="3" xfId="15" applyFont="1" applyBorder="1" applyAlignment="1">
      <alignment horizontal="left" vertical="center" wrapText="1" indent="1"/>
    </xf>
    <xf numFmtId="0" fontId="6" fillId="0" borderId="3" xfId="15" quotePrefix="1" applyFont="1" applyBorder="1" applyAlignment="1">
      <alignment horizontal="left" vertical="center" wrapText="1" indent="1"/>
    </xf>
    <xf numFmtId="0" fontId="6" fillId="0" borderId="3" xfId="15" quotePrefix="1" applyFont="1" applyBorder="1" applyAlignment="1">
      <alignment vertical="center" wrapText="1"/>
    </xf>
    <xf numFmtId="0" fontId="7" fillId="0" borderId="3" xfId="15" applyFont="1" applyBorder="1" applyAlignment="1">
      <alignment vertical="center" wrapText="1"/>
    </xf>
    <xf numFmtId="0" fontId="7" fillId="0" borderId="3" xfId="14" applyFont="1" applyBorder="1" applyAlignment="1">
      <alignment vertical="center" wrapText="1"/>
    </xf>
    <xf numFmtId="0" fontId="6" fillId="0" borderId="3" xfId="14" quotePrefix="1" applyFont="1" applyBorder="1" applyAlignment="1">
      <alignment vertical="center" wrapText="1"/>
    </xf>
    <xf numFmtId="0" fontId="7" fillId="0" borderId="3" xfId="14" applyFont="1" applyBorder="1" applyAlignment="1">
      <alignment horizontal="justify" vertical="center" wrapText="1"/>
    </xf>
    <xf numFmtId="164" fontId="7" fillId="0" borderId="3" xfId="14" applyNumberFormat="1" applyFont="1" applyBorder="1" applyAlignment="1">
      <alignment horizontal="center" vertical="center" wrapText="1"/>
    </xf>
    <xf numFmtId="164" fontId="7" fillId="0" borderId="3" xfId="14" applyNumberFormat="1" applyFont="1" applyBorder="1" applyAlignment="1">
      <alignment horizontal="justify" vertical="center" wrapText="1"/>
    </xf>
    <xf numFmtId="164" fontId="7" fillId="0" borderId="3" xfId="14" applyNumberFormat="1" applyFont="1" applyBorder="1" applyAlignment="1">
      <alignment horizontal="center" vertical="center"/>
    </xf>
    <xf numFmtId="164" fontId="6" fillId="0" borderId="3" xfId="14" applyNumberFormat="1" applyFont="1" applyBorder="1" applyAlignment="1">
      <alignment horizontal="center" vertical="center" wrapText="1"/>
    </xf>
    <xf numFmtId="0" fontId="6" fillId="0" borderId="3" xfId="1" quotePrefix="1" applyFont="1" applyBorder="1" applyAlignment="1">
      <alignment horizontal="justify" vertical="center"/>
    </xf>
    <xf numFmtId="0" fontId="6" fillId="0" borderId="3" xfId="1" applyFont="1" applyBorder="1" applyAlignment="1">
      <alignment horizontal="center" vertical="center"/>
    </xf>
    <xf numFmtId="0" fontId="6" fillId="0" borderId="3" xfId="7" quotePrefix="1" applyFont="1" applyBorder="1" applyAlignment="1">
      <alignment horizontal="center" vertical="center"/>
    </xf>
    <xf numFmtId="0" fontId="6" fillId="0" borderId="3" xfId="1" applyFont="1" applyBorder="1" applyAlignment="1">
      <alignment horizontal="left" vertical="center" indent="1"/>
    </xf>
    <xf numFmtId="0" fontId="5" fillId="0" borderId="4" xfId="0" applyFont="1" applyBorder="1" applyAlignment="1">
      <alignment horizontal="center" vertical="center" wrapText="1"/>
    </xf>
    <xf numFmtId="166" fontId="6" fillId="3" borderId="3" xfId="4" applyNumberFormat="1" applyFont="1" applyFill="1" applyBorder="1" applyAlignment="1">
      <alignment horizontal="right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22">
    <cellStyle name="Comma" xfId="21" builtinId="3"/>
    <cellStyle name="Comma 2" xfId="4" xr:uid="{00000000-0005-0000-0000-000001000000}"/>
    <cellStyle name="Comma 2 5" xfId="18" xr:uid="{00000000-0005-0000-0000-000002000000}"/>
    <cellStyle name="Comma 3" xfId="8" xr:uid="{00000000-0005-0000-0000-000003000000}"/>
    <cellStyle name="Comma 3 3" xfId="12" xr:uid="{00000000-0005-0000-0000-000004000000}"/>
    <cellStyle name="Comma 5 2" xfId="13" xr:uid="{00000000-0005-0000-0000-000005000000}"/>
    <cellStyle name="Normal" xfId="0" builtinId="0"/>
    <cellStyle name="Normal - Style1 2" xfId="11" xr:uid="{00000000-0005-0000-0000-000007000000}"/>
    <cellStyle name="Normal 12" xfId="5" xr:uid="{00000000-0005-0000-0000-000008000000}"/>
    <cellStyle name="Normal 19" xfId="6" xr:uid="{00000000-0005-0000-0000-000009000000}"/>
    <cellStyle name="Normal 2 3" xfId="16" xr:uid="{00000000-0005-0000-0000-00000A000000}"/>
    <cellStyle name="Normal 3_17 bieu (hung cap nhap)" xfId="7" xr:uid="{00000000-0005-0000-0000-00000B000000}"/>
    <cellStyle name="Normal 5" xfId="9" xr:uid="{00000000-0005-0000-0000-00000C000000}"/>
    <cellStyle name="Normal 5 3" xfId="17" xr:uid="{00000000-0005-0000-0000-00000D000000}"/>
    <cellStyle name="Normal 6" xfId="20" xr:uid="{00000000-0005-0000-0000-00000E000000}"/>
    <cellStyle name="Normal 7" xfId="3" xr:uid="{00000000-0005-0000-0000-00000F000000}"/>
    <cellStyle name="Normal 7 2" xfId="10" xr:uid="{00000000-0005-0000-0000-000010000000}"/>
    <cellStyle name="Normal_17 bieu (hung cap nhap)" xfId="14" xr:uid="{00000000-0005-0000-0000-000011000000}"/>
    <cellStyle name="Normal_bieu mau 2012 (cap nhap)" xfId="2" xr:uid="{00000000-0005-0000-0000-000012000000}"/>
    <cellStyle name="Normal_bieu mau KH2008" xfId="1" xr:uid="{00000000-0005-0000-0000-000013000000}"/>
    <cellStyle name="Normal_Bieu XDKH 2010- Dia phuong (hung)" xfId="15" xr:uid="{00000000-0005-0000-0000-000014000000}"/>
    <cellStyle name="Normal_Sheet1" xfId="19" xr:uid="{00000000-0005-0000-0000-000015000000}"/>
  </cellStyles>
  <dxfs count="0"/>
  <tableStyles count="0" defaultTableStyle="TableStyleMedium9" defaultPivotStyle="PivotStyleLight16"/>
  <colors>
    <mruColors>
      <color rgb="FF0033CC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8"/>
  <sheetViews>
    <sheetView tabSelected="1" zoomScale="130" zoomScaleNormal="130" workbookViewId="0">
      <selection activeCell="A2" sqref="A2:J2"/>
    </sheetView>
  </sheetViews>
  <sheetFormatPr defaultRowHeight="12.75" x14ac:dyDescent="0.2"/>
  <cols>
    <col min="1" max="1" width="5.42578125" style="2" customWidth="1"/>
    <col min="2" max="2" width="35.5703125" style="2" customWidth="1"/>
    <col min="3" max="3" width="9.85546875" style="2" customWidth="1"/>
    <col min="4" max="4" width="9.85546875" style="2" hidden="1" customWidth="1"/>
    <col min="5" max="5" width="9.5703125" style="2" hidden="1" customWidth="1"/>
    <col min="6" max="6" width="9.5703125" style="2" customWidth="1"/>
    <col min="7" max="7" width="9.85546875" style="2" hidden="1" customWidth="1"/>
    <col min="8" max="8" width="9.140625" style="2" customWidth="1"/>
    <col min="9" max="9" width="9" style="2" customWidth="1"/>
    <col min="10" max="10" width="9.7109375" style="2" customWidth="1"/>
    <col min="11" max="12" width="9.140625" style="2"/>
    <col min="13" max="13" width="10" style="2" bestFit="1" customWidth="1"/>
    <col min="14" max="181" width="9.140625" style="2"/>
    <col min="182" max="182" width="4.5703125" style="2" customWidth="1"/>
    <col min="183" max="183" width="38.5703125" style="2" customWidth="1"/>
    <col min="184" max="184" width="13" style="2" customWidth="1"/>
    <col min="185" max="185" width="0" style="2" hidden="1" customWidth="1"/>
    <col min="186" max="186" width="13.28515625" style="2" customWidth="1"/>
    <col min="187" max="191" width="0" style="2" hidden="1" customWidth="1"/>
    <col min="192" max="192" width="12.28515625" style="2" customWidth="1"/>
    <col min="193" max="193" width="13.42578125" style="2" customWidth="1"/>
    <col min="194" max="194" width="15.7109375" style="2" customWidth="1"/>
    <col min="195" max="437" width="9.140625" style="2"/>
    <col min="438" max="438" width="4.5703125" style="2" customWidth="1"/>
    <col min="439" max="439" width="38.5703125" style="2" customWidth="1"/>
    <col min="440" max="440" width="13" style="2" customWidth="1"/>
    <col min="441" max="441" width="0" style="2" hidden="1" customWidth="1"/>
    <col min="442" max="442" width="13.28515625" style="2" customWidth="1"/>
    <col min="443" max="447" width="0" style="2" hidden="1" customWidth="1"/>
    <col min="448" max="448" width="12.28515625" style="2" customWidth="1"/>
    <col min="449" max="449" width="13.42578125" style="2" customWidth="1"/>
    <col min="450" max="450" width="15.7109375" style="2" customWidth="1"/>
    <col min="451" max="693" width="9.140625" style="2"/>
    <col min="694" max="694" width="4.5703125" style="2" customWidth="1"/>
    <col min="695" max="695" width="38.5703125" style="2" customWidth="1"/>
    <col min="696" max="696" width="13" style="2" customWidth="1"/>
    <col min="697" max="697" width="0" style="2" hidden="1" customWidth="1"/>
    <col min="698" max="698" width="13.28515625" style="2" customWidth="1"/>
    <col min="699" max="703" width="0" style="2" hidden="1" customWidth="1"/>
    <col min="704" max="704" width="12.28515625" style="2" customWidth="1"/>
    <col min="705" max="705" width="13.42578125" style="2" customWidth="1"/>
    <col min="706" max="706" width="15.7109375" style="2" customWidth="1"/>
    <col min="707" max="949" width="9.140625" style="2"/>
    <col min="950" max="950" width="4.5703125" style="2" customWidth="1"/>
    <col min="951" max="951" width="38.5703125" style="2" customWidth="1"/>
    <col min="952" max="952" width="13" style="2" customWidth="1"/>
    <col min="953" max="953" width="0" style="2" hidden="1" customWidth="1"/>
    <col min="954" max="954" width="13.28515625" style="2" customWidth="1"/>
    <col min="955" max="959" width="0" style="2" hidden="1" customWidth="1"/>
    <col min="960" max="960" width="12.28515625" style="2" customWidth="1"/>
    <col min="961" max="961" width="13.42578125" style="2" customWidth="1"/>
    <col min="962" max="962" width="15.7109375" style="2" customWidth="1"/>
    <col min="963" max="1205" width="9.140625" style="2"/>
    <col min="1206" max="1206" width="4.5703125" style="2" customWidth="1"/>
    <col min="1207" max="1207" width="38.5703125" style="2" customWidth="1"/>
    <col min="1208" max="1208" width="13" style="2" customWidth="1"/>
    <col min="1209" max="1209" width="0" style="2" hidden="1" customWidth="1"/>
    <col min="1210" max="1210" width="13.28515625" style="2" customWidth="1"/>
    <col min="1211" max="1215" width="0" style="2" hidden="1" customWidth="1"/>
    <col min="1216" max="1216" width="12.28515625" style="2" customWidth="1"/>
    <col min="1217" max="1217" width="13.42578125" style="2" customWidth="1"/>
    <col min="1218" max="1218" width="15.7109375" style="2" customWidth="1"/>
    <col min="1219" max="1461" width="9.140625" style="2"/>
    <col min="1462" max="1462" width="4.5703125" style="2" customWidth="1"/>
    <col min="1463" max="1463" width="38.5703125" style="2" customWidth="1"/>
    <col min="1464" max="1464" width="13" style="2" customWidth="1"/>
    <col min="1465" max="1465" width="0" style="2" hidden="1" customWidth="1"/>
    <col min="1466" max="1466" width="13.28515625" style="2" customWidth="1"/>
    <col min="1467" max="1471" width="0" style="2" hidden="1" customWidth="1"/>
    <col min="1472" max="1472" width="12.28515625" style="2" customWidth="1"/>
    <col min="1473" max="1473" width="13.42578125" style="2" customWidth="1"/>
    <col min="1474" max="1474" width="15.7109375" style="2" customWidth="1"/>
    <col min="1475" max="1717" width="9.140625" style="2"/>
    <col min="1718" max="1718" width="4.5703125" style="2" customWidth="1"/>
    <col min="1719" max="1719" width="38.5703125" style="2" customWidth="1"/>
    <col min="1720" max="1720" width="13" style="2" customWidth="1"/>
    <col min="1721" max="1721" width="0" style="2" hidden="1" customWidth="1"/>
    <col min="1722" max="1722" width="13.28515625" style="2" customWidth="1"/>
    <col min="1723" max="1727" width="0" style="2" hidden="1" customWidth="1"/>
    <col min="1728" max="1728" width="12.28515625" style="2" customWidth="1"/>
    <col min="1729" max="1729" width="13.42578125" style="2" customWidth="1"/>
    <col min="1730" max="1730" width="15.7109375" style="2" customWidth="1"/>
    <col min="1731" max="1973" width="9.140625" style="2"/>
    <col min="1974" max="1974" width="4.5703125" style="2" customWidth="1"/>
    <col min="1975" max="1975" width="38.5703125" style="2" customWidth="1"/>
    <col min="1976" max="1976" width="13" style="2" customWidth="1"/>
    <col min="1977" max="1977" width="0" style="2" hidden="1" customWidth="1"/>
    <col min="1978" max="1978" width="13.28515625" style="2" customWidth="1"/>
    <col min="1979" max="1983" width="0" style="2" hidden="1" customWidth="1"/>
    <col min="1984" max="1984" width="12.28515625" style="2" customWidth="1"/>
    <col min="1985" max="1985" width="13.42578125" style="2" customWidth="1"/>
    <col min="1986" max="1986" width="15.7109375" style="2" customWidth="1"/>
    <col min="1987" max="2229" width="9.140625" style="2"/>
    <col min="2230" max="2230" width="4.5703125" style="2" customWidth="1"/>
    <col min="2231" max="2231" width="38.5703125" style="2" customWidth="1"/>
    <col min="2232" max="2232" width="13" style="2" customWidth="1"/>
    <col min="2233" max="2233" width="0" style="2" hidden="1" customWidth="1"/>
    <col min="2234" max="2234" width="13.28515625" style="2" customWidth="1"/>
    <col min="2235" max="2239" width="0" style="2" hidden="1" customWidth="1"/>
    <col min="2240" max="2240" width="12.28515625" style="2" customWidth="1"/>
    <col min="2241" max="2241" width="13.42578125" style="2" customWidth="1"/>
    <col min="2242" max="2242" width="15.7109375" style="2" customWidth="1"/>
    <col min="2243" max="2485" width="9.140625" style="2"/>
    <col min="2486" max="2486" width="4.5703125" style="2" customWidth="1"/>
    <col min="2487" max="2487" width="38.5703125" style="2" customWidth="1"/>
    <col min="2488" max="2488" width="13" style="2" customWidth="1"/>
    <col min="2489" max="2489" width="0" style="2" hidden="1" customWidth="1"/>
    <col min="2490" max="2490" width="13.28515625" style="2" customWidth="1"/>
    <col min="2491" max="2495" width="0" style="2" hidden="1" customWidth="1"/>
    <col min="2496" max="2496" width="12.28515625" style="2" customWidth="1"/>
    <col min="2497" max="2497" width="13.42578125" style="2" customWidth="1"/>
    <col min="2498" max="2498" width="15.7109375" style="2" customWidth="1"/>
    <col min="2499" max="2741" width="9.140625" style="2"/>
    <col min="2742" max="2742" width="4.5703125" style="2" customWidth="1"/>
    <col min="2743" max="2743" width="38.5703125" style="2" customWidth="1"/>
    <col min="2744" max="2744" width="13" style="2" customWidth="1"/>
    <col min="2745" max="2745" width="0" style="2" hidden="1" customWidth="1"/>
    <col min="2746" max="2746" width="13.28515625" style="2" customWidth="1"/>
    <col min="2747" max="2751" width="0" style="2" hidden="1" customWidth="1"/>
    <col min="2752" max="2752" width="12.28515625" style="2" customWidth="1"/>
    <col min="2753" max="2753" width="13.42578125" style="2" customWidth="1"/>
    <col min="2754" max="2754" width="15.7109375" style="2" customWidth="1"/>
    <col min="2755" max="2997" width="9.140625" style="2"/>
    <col min="2998" max="2998" width="4.5703125" style="2" customWidth="1"/>
    <col min="2999" max="2999" width="38.5703125" style="2" customWidth="1"/>
    <col min="3000" max="3000" width="13" style="2" customWidth="1"/>
    <col min="3001" max="3001" width="0" style="2" hidden="1" customWidth="1"/>
    <col min="3002" max="3002" width="13.28515625" style="2" customWidth="1"/>
    <col min="3003" max="3007" width="0" style="2" hidden="1" customWidth="1"/>
    <col min="3008" max="3008" width="12.28515625" style="2" customWidth="1"/>
    <col min="3009" max="3009" width="13.42578125" style="2" customWidth="1"/>
    <col min="3010" max="3010" width="15.7109375" style="2" customWidth="1"/>
    <col min="3011" max="3253" width="9.140625" style="2"/>
    <col min="3254" max="3254" width="4.5703125" style="2" customWidth="1"/>
    <col min="3255" max="3255" width="38.5703125" style="2" customWidth="1"/>
    <col min="3256" max="3256" width="13" style="2" customWidth="1"/>
    <col min="3257" max="3257" width="0" style="2" hidden="1" customWidth="1"/>
    <col min="3258" max="3258" width="13.28515625" style="2" customWidth="1"/>
    <col min="3259" max="3263" width="0" style="2" hidden="1" customWidth="1"/>
    <col min="3264" max="3264" width="12.28515625" style="2" customWidth="1"/>
    <col min="3265" max="3265" width="13.42578125" style="2" customWidth="1"/>
    <col min="3266" max="3266" width="15.7109375" style="2" customWidth="1"/>
    <col min="3267" max="3509" width="9.140625" style="2"/>
    <col min="3510" max="3510" width="4.5703125" style="2" customWidth="1"/>
    <col min="3511" max="3511" width="38.5703125" style="2" customWidth="1"/>
    <col min="3512" max="3512" width="13" style="2" customWidth="1"/>
    <col min="3513" max="3513" width="0" style="2" hidden="1" customWidth="1"/>
    <col min="3514" max="3514" width="13.28515625" style="2" customWidth="1"/>
    <col min="3515" max="3519" width="0" style="2" hidden="1" customWidth="1"/>
    <col min="3520" max="3520" width="12.28515625" style="2" customWidth="1"/>
    <col min="3521" max="3521" width="13.42578125" style="2" customWidth="1"/>
    <col min="3522" max="3522" width="15.7109375" style="2" customWidth="1"/>
    <col min="3523" max="3765" width="9.140625" style="2"/>
    <col min="3766" max="3766" width="4.5703125" style="2" customWidth="1"/>
    <col min="3767" max="3767" width="38.5703125" style="2" customWidth="1"/>
    <col min="3768" max="3768" width="13" style="2" customWidth="1"/>
    <col min="3769" max="3769" width="0" style="2" hidden="1" customWidth="1"/>
    <col min="3770" max="3770" width="13.28515625" style="2" customWidth="1"/>
    <col min="3771" max="3775" width="0" style="2" hidden="1" customWidth="1"/>
    <col min="3776" max="3776" width="12.28515625" style="2" customWidth="1"/>
    <col min="3777" max="3777" width="13.42578125" style="2" customWidth="1"/>
    <col min="3778" max="3778" width="15.7109375" style="2" customWidth="1"/>
    <col min="3779" max="4021" width="9.140625" style="2"/>
    <col min="4022" max="4022" width="4.5703125" style="2" customWidth="1"/>
    <col min="4023" max="4023" width="38.5703125" style="2" customWidth="1"/>
    <col min="4024" max="4024" width="13" style="2" customWidth="1"/>
    <col min="4025" max="4025" width="0" style="2" hidden="1" customWidth="1"/>
    <col min="4026" max="4026" width="13.28515625" style="2" customWidth="1"/>
    <col min="4027" max="4031" width="0" style="2" hidden="1" customWidth="1"/>
    <col min="4032" max="4032" width="12.28515625" style="2" customWidth="1"/>
    <col min="4033" max="4033" width="13.42578125" style="2" customWidth="1"/>
    <col min="4034" max="4034" width="15.7109375" style="2" customWidth="1"/>
    <col min="4035" max="4277" width="9.140625" style="2"/>
    <col min="4278" max="4278" width="4.5703125" style="2" customWidth="1"/>
    <col min="4279" max="4279" width="38.5703125" style="2" customWidth="1"/>
    <col min="4280" max="4280" width="13" style="2" customWidth="1"/>
    <col min="4281" max="4281" width="0" style="2" hidden="1" customWidth="1"/>
    <col min="4282" max="4282" width="13.28515625" style="2" customWidth="1"/>
    <col min="4283" max="4287" width="0" style="2" hidden="1" customWidth="1"/>
    <col min="4288" max="4288" width="12.28515625" style="2" customWidth="1"/>
    <col min="4289" max="4289" width="13.42578125" style="2" customWidth="1"/>
    <col min="4290" max="4290" width="15.7109375" style="2" customWidth="1"/>
    <col min="4291" max="4533" width="9.140625" style="2"/>
    <col min="4534" max="4534" width="4.5703125" style="2" customWidth="1"/>
    <col min="4535" max="4535" width="38.5703125" style="2" customWidth="1"/>
    <col min="4536" max="4536" width="13" style="2" customWidth="1"/>
    <col min="4537" max="4537" width="0" style="2" hidden="1" customWidth="1"/>
    <col min="4538" max="4538" width="13.28515625" style="2" customWidth="1"/>
    <col min="4539" max="4543" width="0" style="2" hidden="1" customWidth="1"/>
    <col min="4544" max="4544" width="12.28515625" style="2" customWidth="1"/>
    <col min="4545" max="4545" width="13.42578125" style="2" customWidth="1"/>
    <col min="4546" max="4546" width="15.7109375" style="2" customWidth="1"/>
    <col min="4547" max="4789" width="9.140625" style="2"/>
    <col min="4790" max="4790" width="4.5703125" style="2" customWidth="1"/>
    <col min="4791" max="4791" width="38.5703125" style="2" customWidth="1"/>
    <col min="4792" max="4792" width="13" style="2" customWidth="1"/>
    <col min="4793" max="4793" width="0" style="2" hidden="1" customWidth="1"/>
    <col min="4794" max="4794" width="13.28515625" style="2" customWidth="1"/>
    <col min="4795" max="4799" width="0" style="2" hidden="1" customWidth="1"/>
    <col min="4800" max="4800" width="12.28515625" style="2" customWidth="1"/>
    <col min="4801" max="4801" width="13.42578125" style="2" customWidth="1"/>
    <col min="4802" max="4802" width="15.7109375" style="2" customWidth="1"/>
    <col min="4803" max="5045" width="9.140625" style="2"/>
    <col min="5046" max="5046" width="4.5703125" style="2" customWidth="1"/>
    <col min="5047" max="5047" width="38.5703125" style="2" customWidth="1"/>
    <col min="5048" max="5048" width="13" style="2" customWidth="1"/>
    <col min="5049" max="5049" width="0" style="2" hidden="1" customWidth="1"/>
    <col min="5050" max="5050" width="13.28515625" style="2" customWidth="1"/>
    <col min="5051" max="5055" width="0" style="2" hidden="1" customWidth="1"/>
    <col min="5056" max="5056" width="12.28515625" style="2" customWidth="1"/>
    <col min="5057" max="5057" width="13.42578125" style="2" customWidth="1"/>
    <col min="5058" max="5058" width="15.7109375" style="2" customWidth="1"/>
    <col min="5059" max="5301" width="9.140625" style="2"/>
    <col min="5302" max="5302" width="4.5703125" style="2" customWidth="1"/>
    <col min="5303" max="5303" width="38.5703125" style="2" customWidth="1"/>
    <col min="5304" max="5304" width="13" style="2" customWidth="1"/>
    <col min="5305" max="5305" width="0" style="2" hidden="1" customWidth="1"/>
    <col min="5306" max="5306" width="13.28515625" style="2" customWidth="1"/>
    <col min="5307" max="5311" width="0" style="2" hidden="1" customWidth="1"/>
    <col min="5312" max="5312" width="12.28515625" style="2" customWidth="1"/>
    <col min="5313" max="5313" width="13.42578125" style="2" customWidth="1"/>
    <col min="5314" max="5314" width="15.7109375" style="2" customWidth="1"/>
    <col min="5315" max="5557" width="9.140625" style="2"/>
    <col min="5558" max="5558" width="4.5703125" style="2" customWidth="1"/>
    <col min="5559" max="5559" width="38.5703125" style="2" customWidth="1"/>
    <col min="5560" max="5560" width="13" style="2" customWidth="1"/>
    <col min="5561" max="5561" width="0" style="2" hidden="1" customWidth="1"/>
    <col min="5562" max="5562" width="13.28515625" style="2" customWidth="1"/>
    <col min="5563" max="5567" width="0" style="2" hidden="1" customWidth="1"/>
    <col min="5568" max="5568" width="12.28515625" style="2" customWidth="1"/>
    <col min="5569" max="5569" width="13.42578125" style="2" customWidth="1"/>
    <col min="5570" max="5570" width="15.7109375" style="2" customWidth="1"/>
    <col min="5571" max="5813" width="9.140625" style="2"/>
    <col min="5814" max="5814" width="4.5703125" style="2" customWidth="1"/>
    <col min="5815" max="5815" width="38.5703125" style="2" customWidth="1"/>
    <col min="5816" max="5816" width="13" style="2" customWidth="1"/>
    <col min="5817" max="5817" width="0" style="2" hidden="1" customWidth="1"/>
    <col min="5818" max="5818" width="13.28515625" style="2" customWidth="1"/>
    <col min="5819" max="5823" width="0" style="2" hidden="1" customWidth="1"/>
    <col min="5824" max="5824" width="12.28515625" style="2" customWidth="1"/>
    <col min="5825" max="5825" width="13.42578125" style="2" customWidth="1"/>
    <col min="5826" max="5826" width="15.7109375" style="2" customWidth="1"/>
    <col min="5827" max="6069" width="9.140625" style="2"/>
    <col min="6070" max="6070" width="4.5703125" style="2" customWidth="1"/>
    <col min="6071" max="6071" width="38.5703125" style="2" customWidth="1"/>
    <col min="6072" max="6072" width="13" style="2" customWidth="1"/>
    <col min="6073" max="6073" width="0" style="2" hidden="1" customWidth="1"/>
    <col min="6074" max="6074" width="13.28515625" style="2" customWidth="1"/>
    <col min="6075" max="6079" width="0" style="2" hidden="1" customWidth="1"/>
    <col min="6080" max="6080" width="12.28515625" style="2" customWidth="1"/>
    <col min="6081" max="6081" width="13.42578125" style="2" customWidth="1"/>
    <col min="6082" max="6082" width="15.7109375" style="2" customWidth="1"/>
    <col min="6083" max="6325" width="9.140625" style="2"/>
    <col min="6326" max="6326" width="4.5703125" style="2" customWidth="1"/>
    <col min="6327" max="6327" width="38.5703125" style="2" customWidth="1"/>
    <col min="6328" max="6328" width="13" style="2" customWidth="1"/>
    <col min="6329" max="6329" width="0" style="2" hidden="1" customWidth="1"/>
    <col min="6330" max="6330" width="13.28515625" style="2" customWidth="1"/>
    <col min="6331" max="6335" width="0" style="2" hidden="1" customWidth="1"/>
    <col min="6336" max="6336" width="12.28515625" style="2" customWidth="1"/>
    <col min="6337" max="6337" width="13.42578125" style="2" customWidth="1"/>
    <col min="6338" max="6338" width="15.7109375" style="2" customWidth="1"/>
    <col min="6339" max="6581" width="9.140625" style="2"/>
    <col min="6582" max="6582" width="4.5703125" style="2" customWidth="1"/>
    <col min="6583" max="6583" width="38.5703125" style="2" customWidth="1"/>
    <col min="6584" max="6584" width="13" style="2" customWidth="1"/>
    <col min="6585" max="6585" width="0" style="2" hidden="1" customWidth="1"/>
    <col min="6586" max="6586" width="13.28515625" style="2" customWidth="1"/>
    <col min="6587" max="6591" width="0" style="2" hidden="1" customWidth="1"/>
    <col min="6592" max="6592" width="12.28515625" style="2" customWidth="1"/>
    <col min="6593" max="6593" width="13.42578125" style="2" customWidth="1"/>
    <col min="6594" max="6594" width="15.7109375" style="2" customWidth="1"/>
    <col min="6595" max="6837" width="9.140625" style="2"/>
    <col min="6838" max="6838" width="4.5703125" style="2" customWidth="1"/>
    <col min="6839" max="6839" width="38.5703125" style="2" customWidth="1"/>
    <col min="6840" max="6840" width="13" style="2" customWidth="1"/>
    <col min="6841" max="6841" width="0" style="2" hidden="1" customWidth="1"/>
    <col min="6842" max="6842" width="13.28515625" style="2" customWidth="1"/>
    <col min="6843" max="6847" width="0" style="2" hidden="1" customWidth="1"/>
    <col min="6848" max="6848" width="12.28515625" style="2" customWidth="1"/>
    <col min="6849" max="6849" width="13.42578125" style="2" customWidth="1"/>
    <col min="6850" max="6850" width="15.7109375" style="2" customWidth="1"/>
    <col min="6851" max="7093" width="9.140625" style="2"/>
    <col min="7094" max="7094" width="4.5703125" style="2" customWidth="1"/>
    <col min="7095" max="7095" width="38.5703125" style="2" customWidth="1"/>
    <col min="7096" max="7096" width="13" style="2" customWidth="1"/>
    <col min="7097" max="7097" width="0" style="2" hidden="1" customWidth="1"/>
    <col min="7098" max="7098" width="13.28515625" style="2" customWidth="1"/>
    <col min="7099" max="7103" width="0" style="2" hidden="1" customWidth="1"/>
    <col min="7104" max="7104" width="12.28515625" style="2" customWidth="1"/>
    <col min="7105" max="7105" width="13.42578125" style="2" customWidth="1"/>
    <col min="7106" max="7106" width="15.7109375" style="2" customWidth="1"/>
    <col min="7107" max="7349" width="9.140625" style="2"/>
    <col min="7350" max="7350" width="4.5703125" style="2" customWidth="1"/>
    <col min="7351" max="7351" width="38.5703125" style="2" customWidth="1"/>
    <col min="7352" max="7352" width="13" style="2" customWidth="1"/>
    <col min="7353" max="7353" width="0" style="2" hidden="1" customWidth="1"/>
    <col min="7354" max="7354" width="13.28515625" style="2" customWidth="1"/>
    <col min="7355" max="7359" width="0" style="2" hidden="1" customWidth="1"/>
    <col min="7360" max="7360" width="12.28515625" style="2" customWidth="1"/>
    <col min="7361" max="7361" width="13.42578125" style="2" customWidth="1"/>
    <col min="7362" max="7362" width="15.7109375" style="2" customWidth="1"/>
    <col min="7363" max="7605" width="9.140625" style="2"/>
    <col min="7606" max="7606" width="4.5703125" style="2" customWidth="1"/>
    <col min="7607" max="7607" width="38.5703125" style="2" customWidth="1"/>
    <col min="7608" max="7608" width="13" style="2" customWidth="1"/>
    <col min="7609" max="7609" width="0" style="2" hidden="1" customWidth="1"/>
    <col min="7610" max="7610" width="13.28515625" style="2" customWidth="1"/>
    <col min="7611" max="7615" width="0" style="2" hidden="1" customWidth="1"/>
    <col min="7616" max="7616" width="12.28515625" style="2" customWidth="1"/>
    <col min="7617" max="7617" width="13.42578125" style="2" customWidth="1"/>
    <col min="7618" max="7618" width="15.7109375" style="2" customWidth="1"/>
    <col min="7619" max="7861" width="9.140625" style="2"/>
    <col min="7862" max="7862" width="4.5703125" style="2" customWidth="1"/>
    <col min="7863" max="7863" width="38.5703125" style="2" customWidth="1"/>
    <col min="7864" max="7864" width="13" style="2" customWidth="1"/>
    <col min="7865" max="7865" width="0" style="2" hidden="1" customWidth="1"/>
    <col min="7866" max="7866" width="13.28515625" style="2" customWidth="1"/>
    <col min="7867" max="7871" width="0" style="2" hidden="1" customWidth="1"/>
    <col min="7872" max="7872" width="12.28515625" style="2" customWidth="1"/>
    <col min="7873" max="7873" width="13.42578125" style="2" customWidth="1"/>
    <col min="7874" max="7874" width="15.7109375" style="2" customWidth="1"/>
    <col min="7875" max="8117" width="9.140625" style="2"/>
    <col min="8118" max="8118" width="4.5703125" style="2" customWidth="1"/>
    <col min="8119" max="8119" width="38.5703125" style="2" customWidth="1"/>
    <col min="8120" max="8120" width="13" style="2" customWidth="1"/>
    <col min="8121" max="8121" width="0" style="2" hidden="1" customWidth="1"/>
    <col min="8122" max="8122" width="13.28515625" style="2" customWidth="1"/>
    <col min="8123" max="8127" width="0" style="2" hidden="1" customWidth="1"/>
    <col min="8128" max="8128" width="12.28515625" style="2" customWidth="1"/>
    <col min="8129" max="8129" width="13.42578125" style="2" customWidth="1"/>
    <col min="8130" max="8130" width="15.7109375" style="2" customWidth="1"/>
    <col min="8131" max="8373" width="9.140625" style="2"/>
    <col min="8374" max="8374" width="4.5703125" style="2" customWidth="1"/>
    <col min="8375" max="8375" width="38.5703125" style="2" customWidth="1"/>
    <col min="8376" max="8376" width="13" style="2" customWidth="1"/>
    <col min="8377" max="8377" width="0" style="2" hidden="1" customWidth="1"/>
    <col min="8378" max="8378" width="13.28515625" style="2" customWidth="1"/>
    <col min="8379" max="8383" width="0" style="2" hidden="1" customWidth="1"/>
    <col min="8384" max="8384" width="12.28515625" style="2" customWidth="1"/>
    <col min="8385" max="8385" width="13.42578125" style="2" customWidth="1"/>
    <col min="8386" max="8386" width="15.7109375" style="2" customWidth="1"/>
    <col min="8387" max="8629" width="9.140625" style="2"/>
    <col min="8630" max="8630" width="4.5703125" style="2" customWidth="1"/>
    <col min="8631" max="8631" width="38.5703125" style="2" customWidth="1"/>
    <col min="8632" max="8632" width="13" style="2" customWidth="1"/>
    <col min="8633" max="8633" width="0" style="2" hidden="1" customWidth="1"/>
    <col min="8634" max="8634" width="13.28515625" style="2" customWidth="1"/>
    <col min="8635" max="8639" width="0" style="2" hidden="1" customWidth="1"/>
    <col min="8640" max="8640" width="12.28515625" style="2" customWidth="1"/>
    <col min="8641" max="8641" width="13.42578125" style="2" customWidth="1"/>
    <col min="8642" max="8642" width="15.7109375" style="2" customWidth="1"/>
    <col min="8643" max="8885" width="9.140625" style="2"/>
    <col min="8886" max="8886" width="4.5703125" style="2" customWidth="1"/>
    <col min="8887" max="8887" width="38.5703125" style="2" customWidth="1"/>
    <col min="8888" max="8888" width="13" style="2" customWidth="1"/>
    <col min="8889" max="8889" width="0" style="2" hidden="1" customWidth="1"/>
    <col min="8890" max="8890" width="13.28515625" style="2" customWidth="1"/>
    <col min="8891" max="8895" width="0" style="2" hidden="1" customWidth="1"/>
    <col min="8896" max="8896" width="12.28515625" style="2" customWidth="1"/>
    <col min="8897" max="8897" width="13.42578125" style="2" customWidth="1"/>
    <col min="8898" max="8898" width="15.7109375" style="2" customWidth="1"/>
    <col min="8899" max="9141" width="9.140625" style="2"/>
    <col min="9142" max="9142" width="4.5703125" style="2" customWidth="1"/>
    <col min="9143" max="9143" width="38.5703125" style="2" customWidth="1"/>
    <col min="9144" max="9144" width="13" style="2" customWidth="1"/>
    <col min="9145" max="9145" width="0" style="2" hidden="1" customWidth="1"/>
    <col min="9146" max="9146" width="13.28515625" style="2" customWidth="1"/>
    <col min="9147" max="9151" width="0" style="2" hidden="1" customWidth="1"/>
    <col min="9152" max="9152" width="12.28515625" style="2" customWidth="1"/>
    <col min="9153" max="9153" width="13.42578125" style="2" customWidth="1"/>
    <col min="9154" max="9154" width="15.7109375" style="2" customWidth="1"/>
    <col min="9155" max="9397" width="9.140625" style="2"/>
    <col min="9398" max="9398" width="4.5703125" style="2" customWidth="1"/>
    <col min="9399" max="9399" width="38.5703125" style="2" customWidth="1"/>
    <col min="9400" max="9400" width="13" style="2" customWidth="1"/>
    <col min="9401" max="9401" width="0" style="2" hidden="1" customWidth="1"/>
    <col min="9402" max="9402" width="13.28515625" style="2" customWidth="1"/>
    <col min="9403" max="9407" width="0" style="2" hidden="1" customWidth="1"/>
    <col min="9408" max="9408" width="12.28515625" style="2" customWidth="1"/>
    <col min="9409" max="9409" width="13.42578125" style="2" customWidth="1"/>
    <col min="9410" max="9410" width="15.7109375" style="2" customWidth="1"/>
    <col min="9411" max="9653" width="9.140625" style="2"/>
    <col min="9654" max="9654" width="4.5703125" style="2" customWidth="1"/>
    <col min="9655" max="9655" width="38.5703125" style="2" customWidth="1"/>
    <col min="9656" max="9656" width="13" style="2" customWidth="1"/>
    <col min="9657" max="9657" width="0" style="2" hidden="1" customWidth="1"/>
    <col min="9658" max="9658" width="13.28515625" style="2" customWidth="1"/>
    <col min="9659" max="9663" width="0" style="2" hidden="1" customWidth="1"/>
    <col min="9664" max="9664" width="12.28515625" style="2" customWidth="1"/>
    <col min="9665" max="9665" width="13.42578125" style="2" customWidth="1"/>
    <col min="9666" max="9666" width="15.7109375" style="2" customWidth="1"/>
    <col min="9667" max="9909" width="9.140625" style="2"/>
    <col min="9910" max="9910" width="4.5703125" style="2" customWidth="1"/>
    <col min="9911" max="9911" width="38.5703125" style="2" customWidth="1"/>
    <col min="9912" max="9912" width="13" style="2" customWidth="1"/>
    <col min="9913" max="9913" width="0" style="2" hidden="1" customWidth="1"/>
    <col min="9914" max="9914" width="13.28515625" style="2" customWidth="1"/>
    <col min="9915" max="9919" width="0" style="2" hidden="1" customWidth="1"/>
    <col min="9920" max="9920" width="12.28515625" style="2" customWidth="1"/>
    <col min="9921" max="9921" width="13.42578125" style="2" customWidth="1"/>
    <col min="9922" max="9922" width="15.7109375" style="2" customWidth="1"/>
    <col min="9923" max="10165" width="9.140625" style="2"/>
    <col min="10166" max="10166" width="4.5703125" style="2" customWidth="1"/>
    <col min="10167" max="10167" width="38.5703125" style="2" customWidth="1"/>
    <col min="10168" max="10168" width="13" style="2" customWidth="1"/>
    <col min="10169" max="10169" width="0" style="2" hidden="1" customWidth="1"/>
    <col min="10170" max="10170" width="13.28515625" style="2" customWidth="1"/>
    <col min="10171" max="10175" width="0" style="2" hidden="1" customWidth="1"/>
    <col min="10176" max="10176" width="12.28515625" style="2" customWidth="1"/>
    <col min="10177" max="10177" width="13.42578125" style="2" customWidth="1"/>
    <col min="10178" max="10178" width="15.7109375" style="2" customWidth="1"/>
    <col min="10179" max="10421" width="9.140625" style="2"/>
    <col min="10422" max="10422" width="4.5703125" style="2" customWidth="1"/>
    <col min="10423" max="10423" width="38.5703125" style="2" customWidth="1"/>
    <col min="10424" max="10424" width="13" style="2" customWidth="1"/>
    <col min="10425" max="10425" width="0" style="2" hidden="1" customWidth="1"/>
    <col min="10426" max="10426" width="13.28515625" style="2" customWidth="1"/>
    <col min="10427" max="10431" width="0" style="2" hidden="1" customWidth="1"/>
    <col min="10432" max="10432" width="12.28515625" style="2" customWidth="1"/>
    <col min="10433" max="10433" width="13.42578125" style="2" customWidth="1"/>
    <col min="10434" max="10434" width="15.7109375" style="2" customWidth="1"/>
    <col min="10435" max="10677" width="9.140625" style="2"/>
    <col min="10678" max="10678" width="4.5703125" style="2" customWidth="1"/>
    <col min="10679" max="10679" width="38.5703125" style="2" customWidth="1"/>
    <col min="10680" max="10680" width="13" style="2" customWidth="1"/>
    <col min="10681" max="10681" width="0" style="2" hidden="1" customWidth="1"/>
    <col min="10682" max="10682" width="13.28515625" style="2" customWidth="1"/>
    <col min="10683" max="10687" width="0" style="2" hidden="1" customWidth="1"/>
    <col min="10688" max="10688" width="12.28515625" style="2" customWidth="1"/>
    <col min="10689" max="10689" width="13.42578125" style="2" customWidth="1"/>
    <col min="10690" max="10690" width="15.7109375" style="2" customWidth="1"/>
    <col min="10691" max="10933" width="9.140625" style="2"/>
    <col min="10934" max="10934" width="4.5703125" style="2" customWidth="1"/>
    <col min="10935" max="10935" width="38.5703125" style="2" customWidth="1"/>
    <col min="10936" max="10936" width="13" style="2" customWidth="1"/>
    <col min="10937" max="10937" width="0" style="2" hidden="1" customWidth="1"/>
    <col min="10938" max="10938" width="13.28515625" style="2" customWidth="1"/>
    <col min="10939" max="10943" width="0" style="2" hidden="1" customWidth="1"/>
    <col min="10944" max="10944" width="12.28515625" style="2" customWidth="1"/>
    <col min="10945" max="10945" width="13.42578125" style="2" customWidth="1"/>
    <col min="10946" max="10946" width="15.7109375" style="2" customWidth="1"/>
    <col min="10947" max="11189" width="9.140625" style="2"/>
    <col min="11190" max="11190" width="4.5703125" style="2" customWidth="1"/>
    <col min="11191" max="11191" width="38.5703125" style="2" customWidth="1"/>
    <col min="11192" max="11192" width="13" style="2" customWidth="1"/>
    <col min="11193" max="11193" width="0" style="2" hidden="1" customWidth="1"/>
    <col min="11194" max="11194" width="13.28515625" style="2" customWidth="1"/>
    <col min="11195" max="11199" width="0" style="2" hidden="1" customWidth="1"/>
    <col min="11200" max="11200" width="12.28515625" style="2" customWidth="1"/>
    <col min="11201" max="11201" width="13.42578125" style="2" customWidth="1"/>
    <col min="11202" max="11202" width="15.7109375" style="2" customWidth="1"/>
    <col min="11203" max="11445" width="9.140625" style="2"/>
    <col min="11446" max="11446" width="4.5703125" style="2" customWidth="1"/>
    <col min="11447" max="11447" width="38.5703125" style="2" customWidth="1"/>
    <col min="11448" max="11448" width="13" style="2" customWidth="1"/>
    <col min="11449" max="11449" width="0" style="2" hidden="1" customWidth="1"/>
    <col min="11450" max="11450" width="13.28515625" style="2" customWidth="1"/>
    <col min="11451" max="11455" width="0" style="2" hidden="1" customWidth="1"/>
    <col min="11456" max="11456" width="12.28515625" style="2" customWidth="1"/>
    <col min="11457" max="11457" width="13.42578125" style="2" customWidth="1"/>
    <col min="11458" max="11458" width="15.7109375" style="2" customWidth="1"/>
    <col min="11459" max="11701" width="9.140625" style="2"/>
    <col min="11702" max="11702" width="4.5703125" style="2" customWidth="1"/>
    <col min="11703" max="11703" width="38.5703125" style="2" customWidth="1"/>
    <col min="11704" max="11704" width="13" style="2" customWidth="1"/>
    <col min="11705" max="11705" width="0" style="2" hidden="1" customWidth="1"/>
    <col min="11706" max="11706" width="13.28515625" style="2" customWidth="1"/>
    <col min="11707" max="11711" width="0" style="2" hidden="1" customWidth="1"/>
    <col min="11712" max="11712" width="12.28515625" style="2" customWidth="1"/>
    <col min="11713" max="11713" width="13.42578125" style="2" customWidth="1"/>
    <col min="11714" max="11714" width="15.7109375" style="2" customWidth="1"/>
    <col min="11715" max="11957" width="9.140625" style="2"/>
    <col min="11958" max="11958" width="4.5703125" style="2" customWidth="1"/>
    <col min="11959" max="11959" width="38.5703125" style="2" customWidth="1"/>
    <col min="11960" max="11960" width="13" style="2" customWidth="1"/>
    <col min="11961" max="11961" width="0" style="2" hidden="1" customWidth="1"/>
    <col min="11962" max="11962" width="13.28515625" style="2" customWidth="1"/>
    <col min="11963" max="11967" width="0" style="2" hidden="1" customWidth="1"/>
    <col min="11968" max="11968" width="12.28515625" style="2" customWidth="1"/>
    <col min="11969" max="11969" width="13.42578125" style="2" customWidth="1"/>
    <col min="11970" max="11970" width="15.7109375" style="2" customWidth="1"/>
    <col min="11971" max="12213" width="9.140625" style="2"/>
    <col min="12214" max="12214" width="4.5703125" style="2" customWidth="1"/>
    <col min="12215" max="12215" width="38.5703125" style="2" customWidth="1"/>
    <col min="12216" max="12216" width="13" style="2" customWidth="1"/>
    <col min="12217" max="12217" width="0" style="2" hidden="1" customWidth="1"/>
    <col min="12218" max="12218" width="13.28515625" style="2" customWidth="1"/>
    <col min="12219" max="12223" width="0" style="2" hidden="1" customWidth="1"/>
    <col min="12224" max="12224" width="12.28515625" style="2" customWidth="1"/>
    <col min="12225" max="12225" width="13.42578125" style="2" customWidth="1"/>
    <col min="12226" max="12226" width="15.7109375" style="2" customWidth="1"/>
    <col min="12227" max="12469" width="9.140625" style="2"/>
    <col min="12470" max="12470" width="4.5703125" style="2" customWidth="1"/>
    <col min="12471" max="12471" width="38.5703125" style="2" customWidth="1"/>
    <col min="12472" max="12472" width="13" style="2" customWidth="1"/>
    <col min="12473" max="12473" width="0" style="2" hidden="1" customWidth="1"/>
    <col min="12474" max="12474" width="13.28515625" style="2" customWidth="1"/>
    <col min="12475" max="12479" width="0" style="2" hidden="1" customWidth="1"/>
    <col min="12480" max="12480" width="12.28515625" style="2" customWidth="1"/>
    <col min="12481" max="12481" width="13.42578125" style="2" customWidth="1"/>
    <col min="12482" max="12482" width="15.7109375" style="2" customWidth="1"/>
    <col min="12483" max="12725" width="9.140625" style="2"/>
    <col min="12726" max="12726" width="4.5703125" style="2" customWidth="1"/>
    <col min="12727" max="12727" width="38.5703125" style="2" customWidth="1"/>
    <col min="12728" max="12728" width="13" style="2" customWidth="1"/>
    <col min="12729" max="12729" width="0" style="2" hidden="1" customWidth="1"/>
    <col min="12730" max="12730" width="13.28515625" style="2" customWidth="1"/>
    <col min="12731" max="12735" width="0" style="2" hidden="1" customWidth="1"/>
    <col min="12736" max="12736" width="12.28515625" style="2" customWidth="1"/>
    <col min="12737" max="12737" width="13.42578125" style="2" customWidth="1"/>
    <col min="12738" max="12738" width="15.7109375" style="2" customWidth="1"/>
    <col min="12739" max="12981" width="9.140625" style="2"/>
    <col min="12982" max="12982" width="4.5703125" style="2" customWidth="1"/>
    <col min="12983" max="12983" width="38.5703125" style="2" customWidth="1"/>
    <col min="12984" max="12984" width="13" style="2" customWidth="1"/>
    <col min="12985" max="12985" width="0" style="2" hidden="1" customWidth="1"/>
    <col min="12986" max="12986" width="13.28515625" style="2" customWidth="1"/>
    <col min="12987" max="12991" width="0" style="2" hidden="1" customWidth="1"/>
    <col min="12992" max="12992" width="12.28515625" style="2" customWidth="1"/>
    <col min="12993" max="12993" width="13.42578125" style="2" customWidth="1"/>
    <col min="12994" max="12994" width="15.7109375" style="2" customWidth="1"/>
    <col min="12995" max="13237" width="9.140625" style="2"/>
    <col min="13238" max="13238" width="4.5703125" style="2" customWidth="1"/>
    <col min="13239" max="13239" width="38.5703125" style="2" customWidth="1"/>
    <col min="13240" max="13240" width="13" style="2" customWidth="1"/>
    <col min="13241" max="13241" width="0" style="2" hidden="1" customWidth="1"/>
    <col min="13242" max="13242" width="13.28515625" style="2" customWidth="1"/>
    <col min="13243" max="13247" width="0" style="2" hidden="1" customWidth="1"/>
    <col min="13248" max="13248" width="12.28515625" style="2" customWidth="1"/>
    <col min="13249" max="13249" width="13.42578125" style="2" customWidth="1"/>
    <col min="13250" max="13250" width="15.7109375" style="2" customWidth="1"/>
    <col min="13251" max="13493" width="9.140625" style="2"/>
    <col min="13494" max="13494" width="4.5703125" style="2" customWidth="1"/>
    <col min="13495" max="13495" width="38.5703125" style="2" customWidth="1"/>
    <col min="13496" max="13496" width="13" style="2" customWidth="1"/>
    <col min="13497" max="13497" width="0" style="2" hidden="1" customWidth="1"/>
    <col min="13498" max="13498" width="13.28515625" style="2" customWidth="1"/>
    <col min="13499" max="13503" width="0" style="2" hidden="1" customWidth="1"/>
    <col min="13504" max="13504" width="12.28515625" style="2" customWidth="1"/>
    <col min="13505" max="13505" width="13.42578125" style="2" customWidth="1"/>
    <col min="13506" max="13506" width="15.7109375" style="2" customWidth="1"/>
    <col min="13507" max="13749" width="9.140625" style="2"/>
    <col min="13750" max="13750" width="4.5703125" style="2" customWidth="1"/>
    <col min="13751" max="13751" width="38.5703125" style="2" customWidth="1"/>
    <col min="13752" max="13752" width="13" style="2" customWidth="1"/>
    <col min="13753" max="13753" width="0" style="2" hidden="1" customWidth="1"/>
    <col min="13754" max="13754" width="13.28515625" style="2" customWidth="1"/>
    <col min="13755" max="13759" width="0" style="2" hidden="1" customWidth="1"/>
    <col min="13760" max="13760" width="12.28515625" style="2" customWidth="1"/>
    <col min="13761" max="13761" width="13.42578125" style="2" customWidth="1"/>
    <col min="13762" max="13762" width="15.7109375" style="2" customWidth="1"/>
    <col min="13763" max="14005" width="9.140625" style="2"/>
    <col min="14006" max="14006" width="4.5703125" style="2" customWidth="1"/>
    <col min="14007" max="14007" width="38.5703125" style="2" customWidth="1"/>
    <col min="14008" max="14008" width="13" style="2" customWidth="1"/>
    <col min="14009" max="14009" width="0" style="2" hidden="1" customWidth="1"/>
    <col min="14010" max="14010" width="13.28515625" style="2" customWidth="1"/>
    <col min="14011" max="14015" width="0" style="2" hidden="1" customWidth="1"/>
    <col min="14016" max="14016" width="12.28515625" style="2" customWidth="1"/>
    <col min="14017" max="14017" width="13.42578125" style="2" customWidth="1"/>
    <col min="14018" max="14018" width="15.7109375" style="2" customWidth="1"/>
    <col min="14019" max="14261" width="9.140625" style="2"/>
    <col min="14262" max="14262" width="4.5703125" style="2" customWidth="1"/>
    <col min="14263" max="14263" width="38.5703125" style="2" customWidth="1"/>
    <col min="14264" max="14264" width="13" style="2" customWidth="1"/>
    <col min="14265" max="14265" width="0" style="2" hidden="1" customWidth="1"/>
    <col min="14266" max="14266" width="13.28515625" style="2" customWidth="1"/>
    <col min="14267" max="14271" width="0" style="2" hidden="1" customWidth="1"/>
    <col min="14272" max="14272" width="12.28515625" style="2" customWidth="1"/>
    <col min="14273" max="14273" width="13.42578125" style="2" customWidth="1"/>
    <col min="14274" max="14274" width="15.7109375" style="2" customWidth="1"/>
    <col min="14275" max="14517" width="9.140625" style="2"/>
    <col min="14518" max="14518" width="4.5703125" style="2" customWidth="1"/>
    <col min="14519" max="14519" width="38.5703125" style="2" customWidth="1"/>
    <col min="14520" max="14520" width="13" style="2" customWidth="1"/>
    <col min="14521" max="14521" width="0" style="2" hidden="1" customWidth="1"/>
    <col min="14522" max="14522" width="13.28515625" style="2" customWidth="1"/>
    <col min="14523" max="14527" width="0" style="2" hidden="1" customWidth="1"/>
    <col min="14528" max="14528" width="12.28515625" style="2" customWidth="1"/>
    <col min="14529" max="14529" width="13.42578125" style="2" customWidth="1"/>
    <col min="14530" max="14530" width="15.7109375" style="2" customWidth="1"/>
    <col min="14531" max="14773" width="9.140625" style="2"/>
    <col min="14774" max="14774" width="4.5703125" style="2" customWidth="1"/>
    <col min="14775" max="14775" width="38.5703125" style="2" customWidth="1"/>
    <col min="14776" max="14776" width="13" style="2" customWidth="1"/>
    <col min="14777" max="14777" width="0" style="2" hidden="1" customWidth="1"/>
    <col min="14778" max="14778" width="13.28515625" style="2" customWidth="1"/>
    <col min="14779" max="14783" width="0" style="2" hidden="1" customWidth="1"/>
    <col min="14784" max="14784" width="12.28515625" style="2" customWidth="1"/>
    <col min="14785" max="14785" width="13.42578125" style="2" customWidth="1"/>
    <col min="14786" max="14786" width="15.7109375" style="2" customWidth="1"/>
    <col min="14787" max="15029" width="9.140625" style="2"/>
    <col min="15030" max="15030" width="4.5703125" style="2" customWidth="1"/>
    <col min="15031" max="15031" width="38.5703125" style="2" customWidth="1"/>
    <col min="15032" max="15032" width="13" style="2" customWidth="1"/>
    <col min="15033" max="15033" width="0" style="2" hidden="1" customWidth="1"/>
    <col min="15034" max="15034" width="13.28515625" style="2" customWidth="1"/>
    <col min="15035" max="15039" width="0" style="2" hidden="1" customWidth="1"/>
    <col min="15040" max="15040" width="12.28515625" style="2" customWidth="1"/>
    <col min="15041" max="15041" width="13.42578125" style="2" customWidth="1"/>
    <col min="15042" max="15042" width="15.7109375" style="2" customWidth="1"/>
    <col min="15043" max="15285" width="9.140625" style="2"/>
    <col min="15286" max="15286" width="4.5703125" style="2" customWidth="1"/>
    <col min="15287" max="15287" width="38.5703125" style="2" customWidth="1"/>
    <col min="15288" max="15288" width="13" style="2" customWidth="1"/>
    <col min="15289" max="15289" width="0" style="2" hidden="1" customWidth="1"/>
    <col min="15290" max="15290" width="13.28515625" style="2" customWidth="1"/>
    <col min="15291" max="15295" width="0" style="2" hidden="1" customWidth="1"/>
    <col min="15296" max="15296" width="12.28515625" style="2" customWidth="1"/>
    <col min="15297" max="15297" width="13.42578125" style="2" customWidth="1"/>
    <col min="15298" max="15298" width="15.7109375" style="2" customWidth="1"/>
    <col min="15299" max="15541" width="9.140625" style="2"/>
    <col min="15542" max="15542" width="4.5703125" style="2" customWidth="1"/>
    <col min="15543" max="15543" width="38.5703125" style="2" customWidth="1"/>
    <col min="15544" max="15544" width="13" style="2" customWidth="1"/>
    <col min="15545" max="15545" width="0" style="2" hidden="1" customWidth="1"/>
    <col min="15546" max="15546" width="13.28515625" style="2" customWidth="1"/>
    <col min="15547" max="15551" width="0" style="2" hidden="1" customWidth="1"/>
    <col min="15552" max="15552" width="12.28515625" style="2" customWidth="1"/>
    <col min="15553" max="15553" width="13.42578125" style="2" customWidth="1"/>
    <col min="15554" max="15554" width="15.7109375" style="2" customWidth="1"/>
    <col min="15555" max="15797" width="9.140625" style="2"/>
    <col min="15798" max="15798" width="4.5703125" style="2" customWidth="1"/>
    <col min="15799" max="15799" width="38.5703125" style="2" customWidth="1"/>
    <col min="15800" max="15800" width="13" style="2" customWidth="1"/>
    <col min="15801" max="15801" width="0" style="2" hidden="1" customWidth="1"/>
    <col min="15802" max="15802" width="13.28515625" style="2" customWidth="1"/>
    <col min="15803" max="15807" width="0" style="2" hidden="1" customWidth="1"/>
    <col min="15808" max="15808" width="12.28515625" style="2" customWidth="1"/>
    <col min="15809" max="15809" width="13.42578125" style="2" customWidth="1"/>
    <col min="15810" max="15810" width="15.7109375" style="2" customWidth="1"/>
    <col min="15811" max="16053" width="9.140625" style="2"/>
    <col min="16054" max="16054" width="4.5703125" style="2" customWidth="1"/>
    <col min="16055" max="16055" width="38.5703125" style="2" customWidth="1"/>
    <col min="16056" max="16056" width="13" style="2" customWidth="1"/>
    <col min="16057" max="16057" width="0" style="2" hidden="1" customWidth="1"/>
    <col min="16058" max="16058" width="13.28515625" style="2" customWidth="1"/>
    <col min="16059" max="16063" width="0" style="2" hidden="1" customWidth="1"/>
    <col min="16064" max="16064" width="12.28515625" style="2" customWidth="1"/>
    <col min="16065" max="16065" width="13.42578125" style="2" customWidth="1"/>
    <col min="16066" max="16066" width="15.7109375" style="2" customWidth="1"/>
    <col min="16067" max="16384" width="9.140625" style="2"/>
  </cols>
  <sheetData>
    <row r="1" spans="1:16" x14ac:dyDescent="0.2">
      <c r="A1" s="234" t="s">
        <v>233</v>
      </c>
      <c r="B1" s="234"/>
      <c r="C1" s="234"/>
      <c r="D1" s="234"/>
      <c r="E1" s="234"/>
      <c r="F1" s="234"/>
      <c r="G1" s="234"/>
      <c r="H1" s="234"/>
      <c r="I1" s="234"/>
      <c r="J1" s="234"/>
    </row>
    <row r="2" spans="1:16" ht="32.25" customHeight="1" x14ac:dyDescent="0.2">
      <c r="A2" s="234" t="s">
        <v>253</v>
      </c>
      <c r="B2" s="234"/>
      <c r="C2" s="234"/>
      <c r="D2" s="234"/>
      <c r="E2" s="234"/>
      <c r="F2" s="234"/>
      <c r="G2" s="234"/>
      <c r="H2" s="234"/>
      <c r="I2" s="234"/>
      <c r="J2" s="234"/>
    </row>
    <row r="3" spans="1:16" ht="3.75" customHeight="1" x14ac:dyDescent="0.2">
      <c r="A3" s="3"/>
      <c r="B3" s="4"/>
      <c r="C3" s="5"/>
      <c r="D3" s="5"/>
      <c r="E3" s="5"/>
      <c r="F3" s="5"/>
      <c r="G3" s="5"/>
      <c r="H3" s="5"/>
      <c r="I3" s="5"/>
      <c r="J3" s="5"/>
    </row>
    <row r="4" spans="1:16" s="1" customFormat="1" ht="25.5" customHeight="1" x14ac:dyDescent="0.2">
      <c r="A4" s="235" t="s">
        <v>0</v>
      </c>
      <c r="B4" s="232" t="s">
        <v>57</v>
      </c>
      <c r="C4" s="232" t="s">
        <v>58</v>
      </c>
      <c r="D4" s="232" t="s">
        <v>218</v>
      </c>
      <c r="E4" s="232" t="s">
        <v>182</v>
      </c>
      <c r="F4" s="230" t="s">
        <v>216</v>
      </c>
      <c r="G4" s="187"/>
      <c r="H4" s="232" t="s">
        <v>245</v>
      </c>
      <c r="I4" s="232" t="s">
        <v>250</v>
      </c>
      <c r="J4" s="232" t="s">
        <v>234</v>
      </c>
    </row>
    <row r="5" spans="1:16" s="1" customFormat="1" ht="25.5" x14ac:dyDescent="0.2">
      <c r="A5" s="236"/>
      <c r="B5" s="233"/>
      <c r="C5" s="233"/>
      <c r="D5" s="233"/>
      <c r="E5" s="233"/>
      <c r="F5" s="231"/>
      <c r="G5" s="225" t="s">
        <v>231</v>
      </c>
      <c r="H5" s="233"/>
      <c r="I5" s="233"/>
      <c r="J5" s="233"/>
    </row>
    <row r="6" spans="1:16" s="1" customFormat="1" ht="18.75" customHeight="1" x14ac:dyDescent="0.2">
      <c r="A6" s="49" t="s">
        <v>10</v>
      </c>
      <c r="B6" s="50" t="s">
        <v>246</v>
      </c>
      <c r="C6" s="51"/>
      <c r="D6" s="51"/>
      <c r="E6" s="54"/>
      <c r="F6" s="54"/>
      <c r="G6" s="54"/>
      <c r="H6" s="54"/>
      <c r="I6" s="54"/>
      <c r="J6" s="54"/>
      <c r="M6" s="66"/>
    </row>
    <row r="7" spans="1:16" ht="18.75" customHeight="1" x14ac:dyDescent="0.2">
      <c r="A7" s="114">
        <v>1</v>
      </c>
      <c r="B7" s="6" t="s">
        <v>59</v>
      </c>
      <c r="C7" s="114" t="s">
        <v>3</v>
      </c>
      <c r="D7" s="13" t="s">
        <v>204</v>
      </c>
      <c r="E7" s="188">
        <v>6.47</v>
      </c>
      <c r="F7" s="13" t="s">
        <v>204</v>
      </c>
      <c r="G7" s="13">
        <v>10.18</v>
      </c>
      <c r="H7" s="7">
        <v>10.134391916321988</v>
      </c>
      <c r="I7" s="7">
        <v>101.34391916321988</v>
      </c>
      <c r="J7" s="186" t="s">
        <v>236</v>
      </c>
      <c r="L7" s="56"/>
      <c r="M7" s="58"/>
      <c r="N7" s="58"/>
      <c r="P7" s="58"/>
    </row>
    <row r="8" spans="1:16" ht="18.75" customHeight="1" x14ac:dyDescent="0.2">
      <c r="A8" s="10">
        <v>2</v>
      </c>
      <c r="B8" s="6" t="s">
        <v>66</v>
      </c>
      <c r="C8" s="114"/>
      <c r="D8" s="13">
        <v>100</v>
      </c>
      <c r="E8" s="91">
        <v>100</v>
      </c>
      <c r="F8" s="91">
        <v>100</v>
      </c>
      <c r="G8" s="91">
        <v>100</v>
      </c>
      <c r="H8" s="91">
        <v>100</v>
      </c>
      <c r="I8" s="91"/>
      <c r="J8" s="227" t="s">
        <v>235</v>
      </c>
      <c r="L8" s="56"/>
      <c r="M8" s="58"/>
      <c r="N8" s="58"/>
      <c r="P8" s="58"/>
    </row>
    <row r="9" spans="1:16" ht="18.75" customHeight="1" x14ac:dyDescent="0.2">
      <c r="A9" s="114" t="s">
        <v>4</v>
      </c>
      <c r="B9" s="11" t="s">
        <v>142</v>
      </c>
      <c r="C9" s="114" t="s">
        <v>3</v>
      </c>
      <c r="D9" s="69" t="s">
        <v>222</v>
      </c>
      <c r="E9" s="7">
        <v>20.666716776909201</v>
      </c>
      <c r="F9" s="92" t="s">
        <v>193</v>
      </c>
      <c r="G9" s="93">
        <v>11.326778363700946</v>
      </c>
      <c r="H9" s="7">
        <v>20.053032814053694</v>
      </c>
      <c r="I9" s="7"/>
      <c r="J9" s="228"/>
    </row>
    <row r="10" spans="1:16" ht="18.75" customHeight="1" x14ac:dyDescent="0.2">
      <c r="A10" s="114" t="s">
        <v>4</v>
      </c>
      <c r="B10" s="11" t="s">
        <v>61</v>
      </c>
      <c r="C10" s="114" t="s">
        <v>3</v>
      </c>
      <c r="D10" s="69" t="s">
        <v>227</v>
      </c>
      <c r="E10" s="7">
        <v>28.438815393866506</v>
      </c>
      <c r="F10" s="92" t="s">
        <v>194</v>
      </c>
      <c r="G10" s="93">
        <v>33.629472113271078</v>
      </c>
      <c r="H10" s="7">
        <v>29.23433874709977</v>
      </c>
      <c r="I10" s="7"/>
      <c r="J10" s="228"/>
      <c r="L10" s="57"/>
    </row>
    <row r="11" spans="1:16" ht="18.75" customHeight="1" x14ac:dyDescent="0.2">
      <c r="A11" s="114" t="s">
        <v>4</v>
      </c>
      <c r="B11" s="11" t="s">
        <v>6</v>
      </c>
      <c r="C11" s="114" t="s">
        <v>3</v>
      </c>
      <c r="D11" s="69" t="s">
        <v>195</v>
      </c>
      <c r="E11" s="7">
        <v>42.430847865303669</v>
      </c>
      <c r="F11" s="92" t="s">
        <v>195</v>
      </c>
      <c r="G11" s="93">
        <v>46.332434506048557</v>
      </c>
      <c r="H11" s="7">
        <v>42.359960225389457</v>
      </c>
      <c r="I11" s="7"/>
      <c r="J11" s="228"/>
    </row>
    <row r="12" spans="1:16" ht="18.75" customHeight="1" x14ac:dyDescent="0.2">
      <c r="A12" s="114" t="s">
        <v>4</v>
      </c>
      <c r="B12" s="11" t="s">
        <v>45</v>
      </c>
      <c r="C12" s="114" t="s">
        <v>3</v>
      </c>
      <c r="D12" s="69" t="s">
        <v>228</v>
      </c>
      <c r="E12" s="7">
        <v>8.4636199639206247</v>
      </c>
      <c r="F12" s="92" t="s">
        <v>205</v>
      </c>
      <c r="G12" s="93">
        <v>8.7113150169794213</v>
      </c>
      <c r="H12" s="7">
        <v>8.3526682134570756</v>
      </c>
      <c r="I12" s="7"/>
      <c r="J12" s="229"/>
    </row>
    <row r="13" spans="1:16" ht="25.5" x14ac:dyDescent="0.2">
      <c r="A13" s="114">
        <v>3</v>
      </c>
      <c r="B13" s="11" t="s">
        <v>8</v>
      </c>
      <c r="C13" s="114" t="s">
        <v>46</v>
      </c>
      <c r="D13" s="69">
        <v>70.81</v>
      </c>
      <c r="E13" s="7">
        <v>46.780829143078172</v>
      </c>
      <c r="F13" s="92">
        <v>52</v>
      </c>
      <c r="G13" s="93"/>
      <c r="H13" s="7">
        <v>52.017241379310349</v>
      </c>
      <c r="I13" s="7">
        <v>100.03315649867375</v>
      </c>
      <c r="J13" s="202" t="s">
        <v>237</v>
      </c>
    </row>
    <row r="14" spans="1:16" ht="18.75" customHeight="1" x14ac:dyDescent="0.2">
      <c r="A14" s="10">
        <v>4</v>
      </c>
      <c r="B14" s="6" t="s">
        <v>48</v>
      </c>
      <c r="C14" s="114" t="s">
        <v>7</v>
      </c>
      <c r="D14" s="183">
        <v>20000</v>
      </c>
      <c r="E14" s="184">
        <v>3659.045753723</v>
      </c>
      <c r="F14" s="183">
        <v>4000</v>
      </c>
      <c r="G14" s="184">
        <v>3359.9769999999999</v>
      </c>
      <c r="H14" s="184">
        <v>4000</v>
      </c>
      <c r="I14" s="184">
        <f>H14/F14*100</f>
        <v>100</v>
      </c>
      <c r="J14" s="189" t="s">
        <v>236</v>
      </c>
    </row>
    <row r="15" spans="1:16" ht="18.75" customHeight="1" x14ac:dyDescent="0.2">
      <c r="A15" s="10">
        <v>5</v>
      </c>
      <c r="B15" s="11" t="s">
        <v>67</v>
      </c>
      <c r="C15" s="114" t="s">
        <v>7</v>
      </c>
      <c r="D15" s="123">
        <v>118000</v>
      </c>
      <c r="E15" s="190">
        <v>20001</v>
      </c>
      <c r="F15" s="119">
        <v>23000</v>
      </c>
      <c r="G15" s="190">
        <v>18431</v>
      </c>
      <c r="H15" s="190">
        <v>23191</v>
      </c>
      <c r="I15" s="87">
        <f t="shared" ref="I15" si="0">H15/F15*100</f>
        <v>100.83043478260869</v>
      </c>
      <c r="J15" s="202" t="s">
        <v>237</v>
      </c>
      <c r="M15" s="185"/>
    </row>
    <row r="16" spans="1:16" s="8" customFormat="1" ht="18.75" customHeight="1" x14ac:dyDescent="0.2">
      <c r="A16" s="75"/>
      <c r="B16" s="130" t="s">
        <v>109</v>
      </c>
      <c r="C16" s="72" t="s">
        <v>36</v>
      </c>
      <c r="D16" s="131">
        <v>86289</v>
      </c>
      <c r="E16" s="191">
        <v>14850</v>
      </c>
      <c r="F16" s="132">
        <v>16400</v>
      </c>
      <c r="G16" s="191">
        <v>13863</v>
      </c>
      <c r="H16" s="191">
        <v>17150</v>
      </c>
      <c r="I16" s="84">
        <f>H16/F16*100</f>
        <v>104.57317073170731</v>
      </c>
      <c r="J16" s="202" t="s">
        <v>237</v>
      </c>
      <c r="K16" s="2"/>
      <c r="L16" s="2"/>
      <c r="M16" s="185"/>
    </row>
    <row r="17" spans="1:10" ht="25.5" x14ac:dyDescent="0.2">
      <c r="A17" s="10">
        <v>6</v>
      </c>
      <c r="B17" s="6" t="s">
        <v>73</v>
      </c>
      <c r="C17" s="114" t="s">
        <v>20</v>
      </c>
      <c r="D17" s="123">
        <f>280*4+380</f>
        <v>1500</v>
      </c>
      <c r="E17" s="120">
        <v>301</v>
      </c>
      <c r="F17" s="120">
        <v>310</v>
      </c>
      <c r="G17" s="120">
        <v>303</v>
      </c>
      <c r="H17" s="120">
        <v>320</v>
      </c>
      <c r="I17" s="133">
        <f>H17/F17*100</f>
        <v>103.2258064516129</v>
      </c>
      <c r="J17" s="202" t="s">
        <v>237</v>
      </c>
    </row>
    <row r="18" spans="1:10" ht="18.75" customHeight="1" x14ac:dyDescent="0.2">
      <c r="A18" s="127">
        <v>7</v>
      </c>
      <c r="B18" s="128" t="s">
        <v>47</v>
      </c>
      <c r="C18" s="127" t="s">
        <v>9</v>
      </c>
      <c r="D18" s="129">
        <v>250</v>
      </c>
      <c r="E18" s="126">
        <v>290.5</v>
      </c>
      <c r="F18" s="55">
        <v>270</v>
      </c>
      <c r="G18" s="126">
        <v>263</v>
      </c>
      <c r="H18" s="126">
        <v>320.8</v>
      </c>
      <c r="I18" s="126">
        <f>H18/F18*100</f>
        <v>118.81481481481482</v>
      </c>
      <c r="J18" s="202" t="s">
        <v>237</v>
      </c>
    </row>
    <row r="19" spans="1:10" ht="18.75" customHeight="1" x14ac:dyDescent="0.2">
      <c r="A19" s="94">
        <v>8</v>
      </c>
      <c r="B19" s="11" t="s">
        <v>238</v>
      </c>
      <c r="C19" s="94" t="s">
        <v>68</v>
      </c>
      <c r="D19" s="12"/>
      <c r="E19" s="95">
        <v>2000</v>
      </c>
      <c r="F19" s="96">
        <v>3000</v>
      </c>
      <c r="G19" s="95">
        <v>2920</v>
      </c>
      <c r="H19" s="97">
        <v>3000</v>
      </c>
      <c r="I19" s="87">
        <f>H19/F19*100</f>
        <v>100</v>
      </c>
      <c r="J19" s="189" t="s">
        <v>236</v>
      </c>
    </row>
    <row r="20" spans="1:10" s="8" customFormat="1" ht="18.75" customHeight="1" x14ac:dyDescent="0.2">
      <c r="A20" s="127">
        <v>9</v>
      </c>
      <c r="B20" s="11" t="s">
        <v>239</v>
      </c>
      <c r="C20" s="94" t="s">
        <v>36</v>
      </c>
      <c r="D20" s="95"/>
      <c r="E20" s="95">
        <v>823.9</v>
      </c>
      <c r="F20" s="96">
        <v>1000</v>
      </c>
      <c r="G20" s="95">
        <v>1141.02</v>
      </c>
      <c r="H20" s="97">
        <v>1143.5</v>
      </c>
      <c r="I20" s="87">
        <f t="shared" ref="I20" si="1">H20/F20*100</f>
        <v>114.35</v>
      </c>
      <c r="J20" s="202" t="s">
        <v>237</v>
      </c>
    </row>
    <row r="21" spans="1:10" ht="18.75" customHeight="1" x14ac:dyDescent="0.2">
      <c r="A21" s="94">
        <v>10</v>
      </c>
      <c r="B21" s="11" t="s">
        <v>240</v>
      </c>
      <c r="C21" s="94" t="s">
        <v>36</v>
      </c>
      <c r="D21" s="12"/>
      <c r="E21" s="95">
        <v>333.49400000000003</v>
      </c>
      <c r="F21" s="109">
        <v>500</v>
      </c>
      <c r="G21" s="109">
        <v>94.266999999999996</v>
      </c>
      <c r="H21" s="109">
        <v>500</v>
      </c>
      <c r="I21" s="87">
        <f>H21/F21*100</f>
        <v>100</v>
      </c>
      <c r="J21" s="189" t="s">
        <v>236</v>
      </c>
    </row>
    <row r="22" spans="1:10" ht="20.25" customHeight="1" x14ac:dyDescent="0.2">
      <c r="A22" s="127">
        <v>11</v>
      </c>
      <c r="B22" s="11" t="s">
        <v>241</v>
      </c>
      <c r="C22" s="94" t="s">
        <v>36</v>
      </c>
      <c r="D22" s="95"/>
      <c r="E22" s="95">
        <v>1306.2600000000002</v>
      </c>
      <c r="F22" s="109">
        <v>2000</v>
      </c>
      <c r="G22" s="109">
        <v>1982.32</v>
      </c>
      <c r="H22" s="109">
        <v>2193.63</v>
      </c>
      <c r="I22" s="87">
        <f>H22/F22*100</f>
        <v>109.68150000000001</v>
      </c>
      <c r="J22" s="202" t="s">
        <v>237</v>
      </c>
    </row>
    <row r="23" spans="1:10" ht="25.5" x14ac:dyDescent="0.2">
      <c r="A23" s="34">
        <v>12</v>
      </c>
      <c r="B23" s="37" t="s">
        <v>232</v>
      </c>
      <c r="C23" s="34" t="s">
        <v>105</v>
      </c>
      <c r="D23" s="12">
        <v>10</v>
      </c>
      <c r="E23" s="12">
        <v>1</v>
      </c>
      <c r="F23" s="12">
        <v>2</v>
      </c>
      <c r="G23" s="12">
        <v>0</v>
      </c>
      <c r="H23" s="12">
        <v>2</v>
      </c>
      <c r="I23" s="87">
        <f>H23/F23*100</f>
        <v>100</v>
      </c>
      <c r="J23" s="189" t="s">
        <v>236</v>
      </c>
    </row>
    <row r="24" spans="1:10" ht="18.75" customHeight="1" x14ac:dyDescent="0.2">
      <c r="A24" s="127">
        <v>13</v>
      </c>
      <c r="B24" s="192" t="s">
        <v>52</v>
      </c>
      <c r="C24" s="111" t="s">
        <v>69</v>
      </c>
      <c r="D24" s="12">
        <v>99000</v>
      </c>
      <c r="E24" s="12">
        <v>84000</v>
      </c>
      <c r="F24" s="107">
        <v>84500</v>
      </c>
      <c r="G24" s="112">
        <v>84370</v>
      </c>
      <c r="H24" s="112">
        <v>84500</v>
      </c>
      <c r="I24" s="87">
        <f>H24/F24*100</f>
        <v>100</v>
      </c>
      <c r="J24" s="189" t="s">
        <v>236</v>
      </c>
    </row>
    <row r="25" spans="1:10" ht="18.75" customHeight="1" x14ac:dyDescent="0.2">
      <c r="A25" s="34">
        <v>14</v>
      </c>
      <c r="B25" s="192" t="s">
        <v>51</v>
      </c>
      <c r="C25" s="111" t="s">
        <v>69</v>
      </c>
      <c r="D25" s="12"/>
      <c r="E25" s="12">
        <v>26320</v>
      </c>
      <c r="F25" s="107">
        <v>25000</v>
      </c>
      <c r="G25" s="112">
        <v>24530</v>
      </c>
      <c r="H25" s="112">
        <v>25000</v>
      </c>
      <c r="I25" s="87">
        <f>H25/F25*100</f>
        <v>100</v>
      </c>
      <c r="J25" s="189" t="s">
        <v>236</v>
      </c>
    </row>
    <row r="26" spans="1:10" ht="18.75" customHeight="1" x14ac:dyDescent="0.2">
      <c r="A26" s="127">
        <v>15</v>
      </c>
      <c r="B26" s="11" t="s">
        <v>161</v>
      </c>
      <c r="C26" s="114" t="s">
        <v>68</v>
      </c>
      <c r="D26" s="12">
        <v>15000</v>
      </c>
      <c r="E26" s="12">
        <v>4823</v>
      </c>
      <c r="F26" s="115">
        <v>4500</v>
      </c>
      <c r="G26" s="109">
        <v>4787.1400000000003</v>
      </c>
      <c r="H26" s="116">
        <v>5193</v>
      </c>
      <c r="I26" s="87">
        <f t="shared" ref="I26:I28" si="2">H26/F26*100</f>
        <v>115.39999999999999</v>
      </c>
      <c r="J26" s="202" t="s">
        <v>237</v>
      </c>
    </row>
    <row r="27" spans="1:10" x14ac:dyDescent="0.2">
      <c r="A27" s="34">
        <v>16</v>
      </c>
      <c r="B27" s="11" t="s">
        <v>162</v>
      </c>
      <c r="C27" s="114" t="s">
        <v>3</v>
      </c>
      <c r="D27" s="95">
        <v>64</v>
      </c>
      <c r="E27" s="95">
        <v>63.12</v>
      </c>
      <c r="F27" s="117">
        <v>63.12</v>
      </c>
      <c r="G27" s="109">
        <v>63.12</v>
      </c>
      <c r="H27" s="109">
        <v>63.12</v>
      </c>
      <c r="I27" s="87">
        <f t="shared" si="2"/>
        <v>100</v>
      </c>
      <c r="J27" s="189" t="s">
        <v>236</v>
      </c>
    </row>
    <row r="28" spans="1:10" ht="18.75" customHeight="1" x14ac:dyDescent="0.2">
      <c r="A28" s="127">
        <v>17</v>
      </c>
      <c r="B28" s="37" t="s">
        <v>242</v>
      </c>
      <c r="C28" s="34" t="s">
        <v>197</v>
      </c>
      <c r="D28" s="12"/>
      <c r="E28" s="12">
        <v>7</v>
      </c>
      <c r="F28" s="140">
        <v>8</v>
      </c>
      <c r="G28" s="12">
        <v>1</v>
      </c>
      <c r="H28" s="12">
        <v>8</v>
      </c>
      <c r="I28" s="87">
        <f t="shared" si="2"/>
        <v>100</v>
      </c>
      <c r="J28" s="189" t="s">
        <v>236</v>
      </c>
    </row>
    <row r="29" spans="1:10" ht="18.75" customHeight="1" x14ac:dyDescent="0.2">
      <c r="A29" s="34">
        <v>18</v>
      </c>
      <c r="B29" s="193" t="s">
        <v>243</v>
      </c>
      <c r="C29" s="32" t="s">
        <v>104</v>
      </c>
      <c r="D29" s="53">
        <v>10100000</v>
      </c>
      <c r="E29" s="120" t="e">
        <f>SUM(#REF!)</f>
        <v>#REF!</v>
      </c>
      <c r="F29" s="120">
        <v>900000</v>
      </c>
      <c r="G29" s="112" t="e">
        <f>#REF!+#REF!</f>
        <v>#REF!</v>
      </c>
      <c r="H29" s="112">
        <v>1100000</v>
      </c>
      <c r="I29" s="7">
        <f>H29/F29*100</f>
        <v>122.22222222222223</v>
      </c>
      <c r="J29" s="202" t="s">
        <v>237</v>
      </c>
    </row>
    <row r="30" spans="1:10" s="26" customFormat="1" ht="18.75" customHeight="1" x14ac:dyDescent="0.2">
      <c r="A30" s="28" t="s">
        <v>17</v>
      </c>
      <c r="B30" s="194" t="s">
        <v>247</v>
      </c>
      <c r="C30" s="195"/>
      <c r="D30" s="196"/>
      <c r="E30" s="197"/>
      <c r="F30" s="197"/>
      <c r="G30" s="198"/>
      <c r="H30" s="198"/>
      <c r="I30" s="199"/>
      <c r="J30" s="203"/>
    </row>
    <row r="31" spans="1:10" ht="18.75" customHeight="1" x14ac:dyDescent="0.2">
      <c r="A31" s="127">
        <v>19</v>
      </c>
      <c r="B31" s="30" t="s">
        <v>26</v>
      </c>
      <c r="C31" s="31" t="s">
        <v>21</v>
      </c>
      <c r="D31" s="140">
        <v>620000</v>
      </c>
      <c r="E31" s="141">
        <v>568780</v>
      </c>
      <c r="F31" s="123">
        <v>580000</v>
      </c>
      <c r="G31" s="142"/>
      <c r="H31" s="123">
        <v>580000</v>
      </c>
      <c r="I31" s="156">
        <f>H31/F31*100</f>
        <v>100</v>
      </c>
      <c r="J31" s="189" t="s">
        <v>236</v>
      </c>
    </row>
    <row r="32" spans="1:10" ht="18.75" customHeight="1" x14ac:dyDescent="0.2">
      <c r="A32" s="34">
        <v>20</v>
      </c>
      <c r="B32" s="37" t="s">
        <v>123</v>
      </c>
      <c r="C32" s="34" t="s">
        <v>3</v>
      </c>
      <c r="D32" s="153">
        <v>60</v>
      </c>
      <c r="E32" s="95">
        <v>55.7</v>
      </c>
      <c r="F32" s="55">
        <v>55.7</v>
      </c>
      <c r="G32" s="95"/>
      <c r="H32" s="55">
        <v>55.7</v>
      </c>
      <c r="I32" s="87">
        <f>H32/F32*100</f>
        <v>100</v>
      </c>
      <c r="J32" s="189" t="s">
        <v>236</v>
      </c>
    </row>
    <row r="33" spans="1:10" ht="16.5" customHeight="1" x14ac:dyDescent="0.2">
      <c r="A33" s="38" t="s">
        <v>4</v>
      </c>
      <c r="B33" s="39" t="s">
        <v>124</v>
      </c>
      <c r="C33" s="154" t="s">
        <v>3</v>
      </c>
      <c r="D33" s="154"/>
      <c r="E33" s="95">
        <v>41.6</v>
      </c>
      <c r="F33" s="155">
        <v>39.6</v>
      </c>
      <c r="G33" s="95"/>
      <c r="H33" s="155">
        <v>39.6</v>
      </c>
      <c r="I33" s="87">
        <f>H33/F33*100</f>
        <v>100</v>
      </c>
      <c r="J33" s="189" t="s">
        <v>236</v>
      </c>
    </row>
    <row r="34" spans="1:10" ht="25.5" x14ac:dyDescent="0.2">
      <c r="A34" s="34">
        <v>21</v>
      </c>
      <c r="B34" s="36" t="s">
        <v>138</v>
      </c>
      <c r="C34" s="34" t="s">
        <v>21</v>
      </c>
      <c r="D34" s="123">
        <v>30000</v>
      </c>
      <c r="E34" s="123">
        <v>6177</v>
      </c>
      <c r="F34" s="123">
        <v>5800</v>
      </c>
      <c r="G34" s="12">
        <v>6964</v>
      </c>
      <c r="H34" s="123">
        <v>7000</v>
      </c>
      <c r="I34" s="87">
        <f>H34/F34*100</f>
        <v>120.68965517241379</v>
      </c>
      <c r="J34" s="202" t="s">
        <v>237</v>
      </c>
    </row>
    <row r="35" spans="1:10" ht="18.75" customHeight="1" x14ac:dyDescent="0.2">
      <c r="A35" s="10">
        <v>22</v>
      </c>
      <c r="B35" s="37" t="s">
        <v>244</v>
      </c>
      <c r="C35" s="34" t="s">
        <v>3</v>
      </c>
      <c r="D35" s="12"/>
      <c r="E35" s="12"/>
      <c r="F35" s="140">
        <v>4</v>
      </c>
      <c r="G35" s="12"/>
      <c r="H35" s="12">
        <v>4</v>
      </c>
      <c r="I35" s="87">
        <v>100</v>
      </c>
      <c r="J35" s="189" t="s">
        <v>236</v>
      </c>
    </row>
    <row r="36" spans="1:10" ht="25.5" x14ac:dyDescent="0.2">
      <c r="A36" s="34">
        <v>23</v>
      </c>
      <c r="B36" s="36" t="s">
        <v>74</v>
      </c>
      <c r="C36" s="34" t="s">
        <v>3</v>
      </c>
      <c r="D36" s="150">
        <v>40</v>
      </c>
      <c r="E36" s="150">
        <v>14.5</v>
      </c>
      <c r="F36" s="150">
        <v>20</v>
      </c>
      <c r="G36" s="95">
        <v>21.95</v>
      </c>
      <c r="H36" s="150">
        <v>22</v>
      </c>
      <c r="I36" s="160">
        <v>110</v>
      </c>
      <c r="J36" s="202" t="s">
        <v>237</v>
      </c>
    </row>
    <row r="37" spans="1:10" ht="18.75" customHeight="1" x14ac:dyDescent="0.2">
      <c r="A37" s="10">
        <v>24</v>
      </c>
      <c r="B37" s="42" t="s">
        <v>128</v>
      </c>
      <c r="C37" s="43" t="s">
        <v>3</v>
      </c>
      <c r="D37" s="43"/>
      <c r="E37" s="13"/>
      <c r="F37" s="162"/>
      <c r="G37" s="13"/>
      <c r="H37" s="13"/>
      <c r="I37" s="133"/>
      <c r="J37" s="114"/>
    </row>
    <row r="38" spans="1:10" ht="18.75" customHeight="1" x14ac:dyDescent="0.2">
      <c r="A38" s="31" t="s">
        <v>4</v>
      </c>
      <c r="B38" s="44" t="s">
        <v>177</v>
      </c>
      <c r="C38" s="43" t="s">
        <v>3</v>
      </c>
      <c r="D38" s="163">
        <v>50</v>
      </c>
      <c r="E38" s="163">
        <v>42</v>
      </c>
      <c r="F38" s="163">
        <v>44</v>
      </c>
      <c r="G38" s="163">
        <v>42.10526315789474</v>
      </c>
      <c r="H38" s="163">
        <v>44.360902255639097</v>
      </c>
      <c r="I38" s="160">
        <v>100.82023239917976</v>
      </c>
      <c r="J38" s="202" t="s">
        <v>237</v>
      </c>
    </row>
    <row r="39" spans="1:10" ht="18.75" customHeight="1" x14ac:dyDescent="0.2">
      <c r="A39" s="31" t="s">
        <v>4</v>
      </c>
      <c r="B39" s="44" t="s">
        <v>174</v>
      </c>
      <c r="C39" s="43" t="s">
        <v>3</v>
      </c>
      <c r="D39" s="163">
        <v>70</v>
      </c>
      <c r="E39" s="163">
        <v>66.7</v>
      </c>
      <c r="F39" s="163">
        <v>67</v>
      </c>
      <c r="G39" s="163">
        <v>70.329670329670336</v>
      </c>
      <c r="H39" s="163">
        <v>72.527472527472526</v>
      </c>
      <c r="I39" s="160">
        <v>108.24995899622765</v>
      </c>
      <c r="J39" s="202" t="s">
        <v>237</v>
      </c>
    </row>
    <row r="40" spans="1:10" ht="18.75" customHeight="1" x14ac:dyDescent="0.2">
      <c r="A40" s="31" t="s">
        <v>4</v>
      </c>
      <c r="B40" s="44" t="s">
        <v>178</v>
      </c>
      <c r="C40" s="43" t="s">
        <v>3</v>
      </c>
      <c r="D40" s="163">
        <v>50</v>
      </c>
      <c r="E40" s="163">
        <v>44</v>
      </c>
      <c r="F40" s="163">
        <v>45</v>
      </c>
      <c r="G40" s="163">
        <v>44.545454545454547</v>
      </c>
      <c r="H40" s="163">
        <v>46.363636363636367</v>
      </c>
      <c r="I40" s="160">
        <v>103.03030303030305</v>
      </c>
      <c r="J40" s="202" t="s">
        <v>237</v>
      </c>
    </row>
    <row r="41" spans="1:10" ht="18.75" customHeight="1" x14ac:dyDescent="0.2">
      <c r="A41" s="31" t="s">
        <v>4</v>
      </c>
      <c r="B41" s="44" t="s">
        <v>176</v>
      </c>
      <c r="C41" s="43" t="s">
        <v>3</v>
      </c>
      <c r="D41" s="163">
        <v>55</v>
      </c>
      <c r="E41" s="163">
        <v>50</v>
      </c>
      <c r="F41" s="163">
        <v>50</v>
      </c>
      <c r="G41" s="163">
        <v>50</v>
      </c>
      <c r="H41" s="163">
        <v>50</v>
      </c>
      <c r="I41" s="160">
        <v>100</v>
      </c>
      <c r="J41" s="189" t="s">
        <v>236</v>
      </c>
    </row>
    <row r="42" spans="1:10" ht="25.5" x14ac:dyDescent="0.2">
      <c r="A42" s="31">
        <v>25</v>
      </c>
      <c r="B42" s="33" t="s">
        <v>55</v>
      </c>
      <c r="C42" s="145" t="s">
        <v>33</v>
      </c>
      <c r="D42" s="146">
        <v>42.5</v>
      </c>
      <c r="E42" s="150">
        <v>41.1</v>
      </c>
      <c r="F42" s="167">
        <v>40.299999999999997</v>
      </c>
      <c r="G42" s="150">
        <v>40.299999999999997</v>
      </c>
      <c r="H42" s="167">
        <v>40.299999999999997</v>
      </c>
      <c r="I42" s="108">
        <f>H42/F42*100</f>
        <v>100</v>
      </c>
      <c r="J42" s="189" t="s">
        <v>236</v>
      </c>
    </row>
    <row r="43" spans="1:10" ht="25.5" x14ac:dyDescent="0.2">
      <c r="A43" s="10">
        <v>26</v>
      </c>
      <c r="B43" s="36" t="s">
        <v>185</v>
      </c>
      <c r="C43" s="28" t="s">
        <v>3</v>
      </c>
      <c r="D43" s="164">
        <v>95</v>
      </c>
      <c r="E43" s="95">
        <v>89.59</v>
      </c>
      <c r="F43" s="148">
        <v>92.75</v>
      </c>
      <c r="G43" s="95">
        <v>91.49</v>
      </c>
      <c r="H43" s="148">
        <v>92.75</v>
      </c>
      <c r="I43" s="165">
        <f>H43/F43*100</f>
        <v>100</v>
      </c>
      <c r="J43" s="189" t="s">
        <v>236</v>
      </c>
    </row>
    <row r="44" spans="1:10" ht="21" customHeight="1" x14ac:dyDescent="0.2">
      <c r="A44" s="31">
        <v>27</v>
      </c>
      <c r="B44" s="45" t="s">
        <v>133</v>
      </c>
      <c r="C44" s="145" t="s">
        <v>3</v>
      </c>
      <c r="D44" s="146">
        <v>29.5</v>
      </c>
      <c r="E44" s="150">
        <v>30.2</v>
      </c>
      <c r="F44" s="150">
        <v>32.700000000000003</v>
      </c>
      <c r="G44" s="142"/>
      <c r="H44" s="143">
        <v>30</v>
      </c>
      <c r="I44" s="143">
        <f>F44/H44*100</f>
        <v>109.00000000000001</v>
      </c>
      <c r="J44" s="202" t="s">
        <v>237</v>
      </c>
    </row>
    <row r="45" spans="1:10" ht="18.75" customHeight="1" x14ac:dyDescent="0.2">
      <c r="A45" s="10">
        <v>28</v>
      </c>
      <c r="B45" s="37" t="s">
        <v>77</v>
      </c>
      <c r="C45" s="34" t="s">
        <v>3</v>
      </c>
      <c r="D45" s="153">
        <v>60</v>
      </c>
      <c r="E45" s="86">
        <v>56</v>
      </c>
      <c r="F45" s="86">
        <v>56</v>
      </c>
      <c r="G45" s="169">
        <v>56</v>
      </c>
      <c r="H45" s="86">
        <v>56</v>
      </c>
      <c r="I45" s="87">
        <f>H45/F45*100</f>
        <v>100</v>
      </c>
      <c r="J45" s="189" t="s">
        <v>236</v>
      </c>
    </row>
    <row r="46" spans="1:10" ht="25.5" x14ac:dyDescent="0.2">
      <c r="A46" s="31">
        <v>29</v>
      </c>
      <c r="B46" s="37" t="s">
        <v>78</v>
      </c>
      <c r="C46" s="34" t="s">
        <v>3</v>
      </c>
      <c r="D46" s="153">
        <v>90</v>
      </c>
      <c r="E46" s="170">
        <v>84</v>
      </c>
      <c r="F46" s="170">
        <v>84</v>
      </c>
      <c r="G46" s="170"/>
      <c r="H46" s="170">
        <v>84</v>
      </c>
      <c r="I46" s="87">
        <f>H46/F46*100</f>
        <v>100</v>
      </c>
      <c r="J46" s="189" t="s">
        <v>236</v>
      </c>
    </row>
    <row r="47" spans="1:10" ht="18.75" customHeight="1" x14ac:dyDescent="0.2">
      <c r="A47" s="10">
        <v>30</v>
      </c>
      <c r="B47" s="6" t="s">
        <v>79</v>
      </c>
      <c r="C47" s="114" t="s">
        <v>3</v>
      </c>
      <c r="D47" s="13">
        <v>85</v>
      </c>
      <c r="E47" s="174">
        <v>90</v>
      </c>
      <c r="F47" s="174">
        <v>90</v>
      </c>
      <c r="G47" s="174">
        <v>91</v>
      </c>
      <c r="H47" s="174">
        <v>91</v>
      </c>
      <c r="I47" s="175">
        <f>H47/F47*100</f>
        <v>101.11111111111111</v>
      </c>
      <c r="J47" s="202" t="s">
        <v>237</v>
      </c>
    </row>
    <row r="48" spans="1:10" ht="25.5" x14ac:dyDescent="0.2">
      <c r="A48" s="31">
        <v>31</v>
      </c>
      <c r="B48" s="14" t="s">
        <v>80</v>
      </c>
      <c r="C48" s="17" t="s">
        <v>3</v>
      </c>
      <c r="D48" s="176">
        <v>95</v>
      </c>
      <c r="E48" s="175">
        <v>91</v>
      </c>
      <c r="F48" s="175">
        <v>92</v>
      </c>
      <c r="G48" s="177">
        <v>91.7</v>
      </c>
      <c r="H48" s="177">
        <v>92</v>
      </c>
      <c r="I48" s="87">
        <f t="shared" ref="I48" si="3">H48/F48*100</f>
        <v>100</v>
      </c>
      <c r="J48" s="189" t="s">
        <v>236</v>
      </c>
    </row>
    <row r="49" spans="1:10" ht="18.75" customHeight="1" x14ac:dyDescent="0.2">
      <c r="A49" s="10">
        <v>32</v>
      </c>
      <c r="B49" s="37" t="s">
        <v>135</v>
      </c>
      <c r="C49" s="34" t="s">
        <v>3</v>
      </c>
      <c r="D49" s="153"/>
      <c r="E49" s="171">
        <v>99.8</v>
      </c>
      <c r="F49" s="171">
        <v>99.9</v>
      </c>
      <c r="G49" s="86">
        <v>99.85</v>
      </c>
      <c r="H49" s="86">
        <v>99.9</v>
      </c>
      <c r="I49" s="172">
        <f>H49/F49*100</f>
        <v>100</v>
      </c>
      <c r="J49" s="189" t="s">
        <v>236</v>
      </c>
    </row>
    <row r="50" spans="1:10" ht="18.75" customHeight="1" x14ac:dyDescent="0.2">
      <c r="A50" s="31">
        <v>33</v>
      </c>
      <c r="B50" s="37" t="s">
        <v>136</v>
      </c>
      <c r="C50" s="34" t="s">
        <v>3</v>
      </c>
      <c r="D50" s="153">
        <v>100</v>
      </c>
      <c r="E50" s="86">
        <v>96.52</v>
      </c>
      <c r="F50" s="86">
        <v>97.06</v>
      </c>
      <c r="G50" s="180">
        <v>97.9</v>
      </c>
      <c r="H50" s="86">
        <v>98.15</v>
      </c>
      <c r="I50" s="87">
        <f>H50/F50*100</f>
        <v>101.12301669070678</v>
      </c>
      <c r="J50" s="202" t="s">
        <v>237</v>
      </c>
    </row>
    <row r="51" spans="1:10" ht="38.25" x14ac:dyDescent="0.2">
      <c r="A51" s="10">
        <v>34</v>
      </c>
      <c r="B51" s="14" t="s">
        <v>81</v>
      </c>
      <c r="C51" s="17" t="s">
        <v>3</v>
      </c>
      <c r="D51" s="178">
        <v>100</v>
      </c>
      <c r="E51" s="175">
        <v>100</v>
      </c>
      <c r="F51" s="175">
        <v>100</v>
      </c>
      <c r="G51" s="175">
        <v>100</v>
      </c>
      <c r="H51" s="175">
        <v>100</v>
      </c>
      <c r="I51" s="87">
        <f>H51/F51*100</f>
        <v>100</v>
      </c>
      <c r="J51" s="189" t="s">
        <v>236</v>
      </c>
    </row>
    <row r="52" spans="1:10" ht="25.5" x14ac:dyDescent="0.2">
      <c r="A52" s="31">
        <v>35</v>
      </c>
      <c r="B52" s="14" t="s">
        <v>187</v>
      </c>
      <c r="C52" s="17" t="s">
        <v>3</v>
      </c>
      <c r="D52" s="178">
        <v>85</v>
      </c>
      <c r="E52" s="175">
        <v>83</v>
      </c>
      <c r="F52" s="175">
        <v>83.5</v>
      </c>
      <c r="G52" s="175">
        <v>83.33</v>
      </c>
      <c r="H52" s="175">
        <v>84.6</v>
      </c>
      <c r="I52" s="87">
        <f>H52/F52*100</f>
        <v>101.31736526946106</v>
      </c>
      <c r="J52" s="202" t="s">
        <v>237</v>
      </c>
    </row>
    <row r="53" spans="1:10" s="26" customFormat="1" ht="18.75" customHeight="1" x14ac:dyDescent="0.2">
      <c r="A53" s="24" t="s">
        <v>18</v>
      </c>
      <c r="B53" s="27" t="s">
        <v>248</v>
      </c>
      <c r="C53" s="25"/>
      <c r="D53" s="200"/>
      <c r="E53" s="71"/>
      <c r="F53" s="71"/>
      <c r="G53" s="71"/>
      <c r="H53" s="71"/>
      <c r="I53" s="201"/>
      <c r="J53" s="47"/>
    </row>
    <row r="54" spans="1:10" ht="25.5" x14ac:dyDescent="0.2">
      <c r="A54" s="10">
        <v>36</v>
      </c>
      <c r="B54" s="6" t="s">
        <v>83</v>
      </c>
      <c r="C54" s="114" t="s">
        <v>3</v>
      </c>
      <c r="D54" s="13" t="s">
        <v>221</v>
      </c>
      <c r="E54" s="19" t="s">
        <v>208</v>
      </c>
      <c r="F54" s="19" t="s">
        <v>202</v>
      </c>
      <c r="G54" s="19"/>
      <c r="H54" s="19">
        <v>71</v>
      </c>
      <c r="I54" s="181">
        <f>H54/70*100</f>
        <v>101.42857142857142</v>
      </c>
      <c r="J54" s="202" t="s">
        <v>237</v>
      </c>
    </row>
    <row r="55" spans="1:10" ht="38.25" x14ac:dyDescent="0.2">
      <c r="A55" s="31">
        <v>37</v>
      </c>
      <c r="B55" s="6" t="s">
        <v>180</v>
      </c>
      <c r="C55" s="114" t="s">
        <v>3</v>
      </c>
      <c r="D55" s="114"/>
      <c r="E55" s="19">
        <v>81</v>
      </c>
      <c r="F55" s="19" t="s">
        <v>202</v>
      </c>
      <c r="G55" s="19"/>
      <c r="H55" s="19">
        <v>82</v>
      </c>
      <c r="I55" s="181">
        <f>H55/70*100</f>
        <v>117.14285714285715</v>
      </c>
      <c r="J55" s="202" t="s">
        <v>237</v>
      </c>
    </row>
    <row r="56" spans="1:10" ht="25.5" x14ac:dyDescent="0.2">
      <c r="A56" s="10">
        <v>38</v>
      </c>
      <c r="B56" s="6" t="s">
        <v>188</v>
      </c>
      <c r="C56" s="114" t="s">
        <v>3</v>
      </c>
      <c r="D56" s="13" t="s">
        <v>199</v>
      </c>
      <c r="E56" s="19">
        <v>90</v>
      </c>
      <c r="F56" s="19" t="s">
        <v>199</v>
      </c>
      <c r="G56" s="19">
        <v>80</v>
      </c>
      <c r="H56" s="19">
        <v>90</v>
      </c>
      <c r="I56" s="181">
        <v>100</v>
      </c>
      <c r="J56" s="189" t="s">
        <v>236</v>
      </c>
    </row>
    <row r="57" spans="1:10" ht="18.75" customHeight="1" x14ac:dyDescent="0.2">
      <c r="A57" s="20">
        <v>39</v>
      </c>
      <c r="B57" s="21" t="s">
        <v>192</v>
      </c>
      <c r="C57" s="20" t="s">
        <v>3</v>
      </c>
      <c r="D57" s="20"/>
      <c r="E57" s="182" t="s">
        <v>209</v>
      </c>
      <c r="F57" s="182" t="s">
        <v>203</v>
      </c>
      <c r="G57" s="182" t="s">
        <v>210</v>
      </c>
      <c r="H57" s="182" t="s">
        <v>249</v>
      </c>
      <c r="I57" s="182" t="s">
        <v>213</v>
      </c>
      <c r="J57" s="204" t="s">
        <v>237</v>
      </c>
    </row>
    <row r="58" spans="1:10" x14ac:dyDescent="0.2">
      <c r="A58" s="5"/>
      <c r="B58" s="52"/>
      <c r="C58" s="5"/>
      <c r="D58" s="5"/>
    </row>
  </sheetData>
  <mergeCells count="12">
    <mergeCell ref="J8:J12"/>
    <mergeCell ref="F4:F5"/>
    <mergeCell ref="H4:H5"/>
    <mergeCell ref="A1:J1"/>
    <mergeCell ref="A2:J2"/>
    <mergeCell ref="A4:A5"/>
    <mergeCell ref="B4:B5"/>
    <mergeCell ref="C4:C5"/>
    <mergeCell ref="D4:D5"/>
    <mergeCell ref="E4:E5"/>
    <mergeCell ref="I4:I5"/>
    <mergeCell ref="J4:J5"/>
  </mergeCells>
  <pageMargins left="0.70866141732283472" right="0.47244094488188981" top="0.49" bottom="0.4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  <pageSetUpPr fitToPage="1"/>
  </sheetPr>
  <dimension ref="A1:Q178"/>
  <sheetViews>
    <sheetView zoomScale="120" zoomScaleNormal="120" workbookViewId="0">
      <pane xSplit="2" ySplit="5" topLeftCell="C168" activePane="bottomRight" state="frozen"/>
      <selection pane="topRight" activeCell="C1" sqref="C1"/>
      <selection pane="bottomLeft" activeCell="A6" sqref="A6"/>
      <selection pane="bottomRight" activeCell="N5" sqref="N5"/>
    </sheetView>
  </sheetViews>
  <sheetFormatPr defaultRowHeight="12.75" x14ac:dyDescent="0.2"/>
  <cols>
    <col min="1" max="1" width="3.42578125" style="2" customWidth="1"/>
    <col min="2" max="2" width="29.140625" style="2" customWidth="1"/>
    <col min="3" max="4" width="9.85546875" style="2" customWidth="1"/>
    <col min="5" max="6" width="9.5703125" style="2" customWidth="1"/>
    <col min="7" max="7" width="9.85546875" style="2" customWidth="1"/>
    <col min="8" max="8" width="9.140625" style="2" customWidth="1"/>
    <col min="9" max="10" width="9" style="2" customWidth="1"/>
    <col min="11" max="11" width="9.7109375" style="2" customWidth="1"/>
    <col min="12" max="13" width="9.140625" style="2"/>
    <col min="14" max="14" width="10" style="2" bestFit="1" customWidth="1"/>
    <col min="15" max="182" width="9.140625" style="2"/>
    <col min="183" max="183" width="4.5703125" style="2" customWidth="1"/>
    <col min="184" max="184" width="38.5703125" style="2" customWidth="1"/>
    <col min="185" max="185" width="13" style="2" customWidth="1"/>
    <col min="186" max="186" width="0" style="2" hidden="1" customWidth="1"/>
    <col min="187" max="187" width="13.28515625" style="2" customWidth="1"/>
    <col min="188" max="192" width="0" style="2" hidden="1" customWidth="1"/>
    <col min="193" max="193" width="12.28515625" style="2" customWidth="1"/>
    <col min="194" max="194" width="13.42578125" style="2" customWidth="1"/>
    <col min="195" max="195" width="15.7109375" style="2" customWidth="1"/>
    <col min="196" max="438" width="9.140625" style="2"/>
    <col min="439" max="439" width="4.5703125" style="2" customWidth="1"/>
    <col min="440" max="440" width="38.5703125" style="2" customWidth="1"/>
    <col min="441" max="441" width="13" style="2" customWidth="1"/>
    <col min="442" max="442" width="0" style="2" hidden="1" customWidth="1"/>
    <col min="443" max="443" width="13.28515625" style="2" customWidth="1"/>
    <col min="444" max="448" width="0" style="2" hidden="1" customWidth="1"/>
    <col min="449" max="449" width="12.28515625" style="2" customWidth="1"/>
    <col min="450" max="450" width="13.42578125" style="2" customWidth="1"/>
    <col min="451" max="451" width="15.7109375" style="2" customWidth="1"/>
    <col min="452" max="694" width="9.140625" style="2"/>
    <col min="695" max="695" width="4.5703125" style="2" customWidth="1"/>
    <col min="696" max="696" width="38.5703125" style="2" customWidth="1"/>
    <col min="697" max="697" width="13" style="2" customWidth="1"/>
    <col min="698" max="698" width="0" style="2" hidden="1" customWidth="1"/>
    <col min="699" max="699" width="13.28515625" style="2" customWidth="1"/>
    <col min="700" max="704" width="0" style="2" hidden="1" customWidth="1"/>
    <col min="705" max="705" width="12.28515625" style="2" customWidth="1"/>
    <col min="706" max="706" width="13.42578125" style="2" customWidth="1"/>
    <col min="707" max="707" width="15.7109375" style="2" customWidth="1"/>
    <col min="708" max="950" width="9.140625" style="2"/>
    <col min="951" max="951" width="4.5703125" style="2" customWidth="1"/>
    <col min="952" max="952" width="38.5703125" style="2" customWidth="1"/>
    <col min="953" max="953" width="13" style="2" customWidth="1"/>
    <col min="954" max="954" width="0" style="2" hidden="1" customWidth="1"/>
    <col min="955" max="955" width="13.28515625" style="2" customWidth="1"/>
    <col min="956" max="960" width="0" style="2" hidden="1" customWidth="1"/>
    <col min="961" max="961" width="12.28515625" style="2" customWidth="1"/>
    <col min="962" max="962" width="13.42578125" style="2" customWidth="1"/>
    <col min="963" max="963" width="15.7109375" style="2" customWidth="1"/>
    <col min="964" max="1206" width="9.140625" style="2"/>
    <col min="1207" max="1207" width="4.5703125" style="2" customWidth="1"/>
    <col min="1208" max="1208" width="38.5703125" style="2" customWidth="1"/>
    <col min="1209" max="1209" width="13" style="2" customWidth="1"/>
    <col min="1210" max="1210" width="0" style="2" hidden="1" customWidth="1"/>
    <col min="1211" max="1211" width="13.28515625" style="2" customWidth="1"/>
    <col min="1212" max="1216" width="0" style="2" hidden="1" customWidth="1"/>
    <col min="1217" max="1217" width="12.28515625" style="2" customWidth="1"/>
    <col min="1218" max="1218" width="13.42578125" style="2" customWidth="1"/>
    <col min="1219" max="1219" width="15.7109375" style="2" customWidth="1"/>
    <col min="1220" max="1462" width="9.140625" style="2"/>
    <col min="1463" max="1463" width="4.5703125" style="2" customWidth="1"/>
    <col min="1464" max="1464" width="38.5703125" style="2" customWidth="1"/>
    <col min="1465" max="1465" width="13" style="2" customWidth="1"/>
    <col min="1466" max="1466" width="0" style="2" hidden="1" customWidth="1"/>
    <col min="1467" max="1467" width="13.28515625" style="2" customWidth="1"/>
    <col min="1468" max="1472" width="0" style="2" hidden="1" customWidth="1"/>
    <col min="1473" max="1473" width="12.28515625" style="2" customWidth="1"/>
    <col min="1474" max="1474" width="13.42578125" style="2" customWidth="1"/>
    <col min="1475" max="1475" width="15.7109375" style="2" customWidth="1"/>
    <col min="1476" max="1718" width="9.140625" style="2"/>
    <col min="1719" max="1719" width="4.5703125" style="2" customWidth="1"/>
    <col min="1720" max="1720" width="38.5703125" style="2" customWidth="1"/>
    <col min="1721" max="1721" width="13" style="2" customWidth="1"/>
    <col min="1722" max="1722" width="0" style="2" hidden="1" customWidth="1"/>
    <col min="1723" max="1723" width="13.28515625" style="2" customWidth="1"/>
    <col min="1724" max="1728" width="0" style="2" hidden="1" customWidth="1"/>
    <col min="1729" max="1729" width="12.28515625" style="2" customWidth="1"/>
    <col min="1730" max="1730" width="13.42578125" style="2" customWidth="1"/>
    <col min="1731" max="1731" width="15.7109375" style="2" customWidth="1"/>
    <col min="1732" max="1974" width="9.140625" style="2"/>
    <col min="1975" max="1975" width="4.5703125" style="2" customWidth="1"/>
    <col min="1976" max="1976" width="38.5703125" style="2" customWidth="1"/>
    <col min="1977" max="1977" width="13" style="2" customWidth="1"/>
    <col min="1978" max="1978" width="0" style="2" hidden="1" customWidth="1"/>
    <col min="1979" max="1979" width="13.28515625" style="2" customWidth="1"/>
    <col min="1980" max="1984" width="0" style="2" hidden="1" customWidth="1"/>
    <col min="1985" max="1985" width="12.28515625" style="2" customWidth="1"/>
    <col min="1986" max="1986" width="13.42578125" style="2" customWidth="1"/>
    <col min="1987" max="1987" width="15.7109375" style="2" customWidth="1"/>
    <col min="1988" max="2230" width="9.140625" style="2"/>
    <col min="2231" max="2231" width="4.5703125" style="2" customWidth="1"/>
    <col min="2232" max="2232" width="38.5703125" style="2" customWidth="1"/>
    <col min="2233" max="2233" width="13" style="2" customWidth="1"/>
    <col min="2234" max="2234" width="0" style="2" hidden="1" customWidth="1"/>
    <col min="2235" max="2235" width="13.28515625" style="2" customWidth="1"/>
    <col min="2236" max="2240" width="0" style="2" hidden="1" customWidth="1"/>
    <col min="2241" max="2241" width="12.28515625" style="2" customWidth="1"/>
    <col min="2242" max="2242" width="13.42578125" style="2" customWidth="1"/>
    <col min="2243" max="2243" width="15.7109375" style="2" customWidth="1"/>
    <col min="2244" max="2486" width="9.140625" style="2"/>
    <col min="2487" max="2487" width="4.5703125" style="2" customWidth="1"/>
    <col min="2488" max="2488" width="38.5703125" style="2" customWidth="1"/>
    <col min="2489" max="2489" width="13" style="2" customWidth="1"/>
    <col min="2490" max="2490" width="0" style="2" hidden="1" customWidth="1"/>
    <col min="2491" max="2491" width="13.28515625" style="2" customWidth="1"/>
    <col min="2492" max="2496" width="0" style="2" hidden="1" customWidth="1"/>
    <col min="2497" max="2497" width="12.28515625" style="2" customWidth="1"/>
    <col min="2498" max="2498" width="13.42578125" style="2" customWidth="1"/>
    <col min="2499" max="2499" width="15.7109375" style="2" customWidth="1"/>
    <col min="2500" max="2742" width="9.140625" style="2"/>
    <col min="2743" max="2743" width="4.5703125" style="2" customWidth="1"/>
    <col min="2744" max="2744" width="38.5703125" style="2" customWidth="1"/>
    <col min="2745" max="2745" width="13" style="2" customWidth="1"/>
    <col min="2746" max="2746" width="0" style="2" hidden="1" customWidth="1"/>
    <col min="2747" max="2747" width="13.28515625" style="2" customWidth="1"/>
    <col min="2748" max="2752" width="0" style="2" hidden="1" customWidth="1"/>
    <col min="2753" max="2753" width="12.28515625" style="2" customWidth="1"/>
    <col min="2754" max="2754" width="13.42578125" style="2" customWidth="1"/>
    <col min="2755" max="2755" width="15.7109375" style="2" customWidth="1"/>
    <col min="2756" max="2998" width="9.140625" style="2"/>
    <col min="2999" max="2999" width="4.5703125" style="2" customWidth="1"/>
    <col min="3000" max="3000" width="38.5703125" style="2" customWidth="1"/>
    <col min="3001" max="3001" width="13" style="2" customWidth="1"/>
    <col min="3002" max="3002" width="0" style="2" hidden="1" customWidth="1"/>
    <col min="3003" max="3003" width="13.28515625" style="2" customWidth="1"/>
    <col min="3004" max="3008" width="0" style="2" hidden="1" customWidth="1"/>
    <col min="3009" max="3009" width="12.28515625" style="2" customWidth="1"/>
    <col min="3010" max="3010" width="13.42578125" style="2" customWidth="1"/>
    <col min="3011" max="3011" width="15.7109375" style="2" customWidth="1"/>
    <col min="3012" max="3254" width="9.140625" style="2"/>
    <col min="3255" max="3255" width="4.5703125" style="2" customWidth="1"/>
    <col min="3256" max="3256" width="38.5703125" style="2" customWidth="1"/>
    <col min="3257" max="3257" width="13" style="2" customWidth="1"/>
    <col min="3258" max="3258" width="0" style="2" hidden="1" customWidth="1"/>
    <col min="3259" max="3259" width="13.28515625" style="2" customWidth="1"/>
    <col min="3260" max="3264" width="0" style="2" hidden="1" customWidth="1"/>
    <col min="3265" max="3265" width="12.28515625" style="2" customWidth="1"/>
    <col min="3266" max="3266" width="13.42578125" style="2" customWidth="1"/>
    <col min="3267" max="3267" width="15.7109375" style="2" customWidth="1"/>
    <col min="3268" max="3510" width="9.140625" style="2"/>
    <col min="3511" max="3511" width="4.5703125" style="2" customWidth="1"/>
    <col min="3512" max="3512" width="38.5703125" style="2" customWidth="1"/>
    <col min="3513" max="3513" width="13" style="2" customWidth="1"/>
    <col min="3514" max="3514" width="0" style="2" hidden="1" customWidth="1"/>
    <col min="3515" max="3515" width="13.28515625" style="2" customWidth="1"/>
    <col min="3516" max="3520" width="0" style="2" hidden="1" customWidth="1"/>
    <col min="3521" max="3521" width="12.28515625" style="2" customWidth="1"/>
    <col min="3522" max="3522" width="13.42578125" style="2" customWidth="1"/>
    <col min="3523" max="3523" width="15.7109375" style="2" customWidth="1"/>
    <col min="3524" max="3766" width="9.140625" style="2"/>
    <col min="3767" max="3767" width="4.5703125" style="2" customWidth="1"/>
    <col min="3768" max="3768" width="38.5703125" style="2" customWidth="1"/>
    <col min="3769" max="3769" width="13" style="2" customWidth="1"/>
    <col min="3770" max="3770" width="0" style="2" hidden="1" customWidth="1"/>
    <col min="3771" max="3771" width="13.28515625" style="2" customWidth="1"/>
    <col min="3772" max="3776" width="0" style="2" hidden="1" customWidth="1"/>
    <col min="3777" max="3777" width="12.28515625" style="2" customWidth="1"/>
    <col min="3778" max="3778" width="13.42578125" style="2" customWidth="1"/>
    <col min="3779" max="3779" width="15.7109375" style="2" customWidth="1"/>
    <col min="3780" max="4022" width="9.140625" style="2"/>
    <col min="4023" max="4023" width="4.5703125" style="2" customWidth="1"/>
    <col min="4024" max="4024" width="38.5703125" style="2" customWidth="1"/>
    <col min="4025" max="4025" width="13" style="2" customWidth="1"/>
    <col min="4026" max="4026" width="0" style="2" hidden="1" customWidth="1"/>
    <col min="4027" max="4027" width="13.28515625" style="2" customWidth="1"/>
    <col min="4028" max="4032" width="0" style="2" hidden="1" customWidth="1"/>
    <col min="4033" max="4033" width="12.28515625" style="2" customWidth="1"/>
    <col min="4034" max="4034" width="13.42578125" style="2" customWidth="1"/>
    <col min="4035" max="4035" width="15.7109375" style="2" customWidth="1"/>
    <col min="4036" max="4278" width="9.140625" style="2"/>
    <col min="4279" max="4279" width="4.5703125" style="2" customWidth="1"/>
    <col min="4280" max="4280" width="38.5703125" style="2" customWidth="1"/>
    <col min="4281" max="4281" width="13" style="2" customWidth="1"/>
    <col min="4282" max="4282" width="0" style="2" hidden="1" customWidth="1"/>
    <col min="4283" max="4283" width="13.28515625" style="2" customWidth="1"/>
    <col min="4284" max="4288" width="0" style="2" hidden="1" customWidth="1"/>
    <col min="4289" max="4289" width="12.28515625" style="2" customWidth="1"/>
    <col min="4290" max="4290" width="13.42578125" style="2" customWidth="1"/>
    <col min="4291" max="4291" width="15.7109375" style="2" customWidth="1"/>
    <col min="4292" max="4534" width="9.140625" style="2"/>
    <col min="4535" max="4535" width="4.5703125" style="2" customWidth="1"/>
    <col min="4536" max="4536" width="38.5703125" style="2" customWidth="1"/>
    <col min="4537" max="4537" width="13" style="2" customWidth="1"/>
    <col min="4538" max="4538" width="0" style="2" hidden="1" customWidth="1"/>
    <col min="4539" max="4539" width="13.28515625" style="2" customWidth="1"/>
    <col min="4540" max="4544" width="0" style="2" hidden="1" customWidth="1"/>
    <col min="4545" max="4545" width="12.28515625" style="2" customWidth="1"/>
    <col min="4546" max="4546" width="13.42578125" style="2" customWidth="1"/>
    <col min="4547" max="4547" width="15.7109375" style="2" customWidth="1"/>
    <col min="4548" max="4790" width="9.140625" style="2"/>
    <col min="4791" max="4791" width="4.5703125" style="2" customWidth="1"/>
    <col min="4792" max="4792" width="38.5703125" style="2" customWidth="1"/>
    <col min="4793" max="4793" width="13" style="2" customWidth="1"/>
    <col min="4794" max="4794" width="0" style="2" hidden="1" customWidth="1"/>
    <col min="4795" max="4795" width="13.28515625" style="2" customWidth="1"/>
    <col min="4796" max="4800" width="0" style="2" hidden="1" customWidth="1"/>
    <col min="4801" max="4801" width="12.28515625" style="2" customWidth="1"/>
    <col min="4802" max="4802" width="13.42578125" style="2" customWidth="1"/>
    <col min="4803" max="4803" width="15.7109375" style="2" customWidth="1"/>
    <col min="4804" max="5046" width="9.140625" style="2"/>
    <col min="5047" max="5047" width="4.5703125" style="2" customWidth="1"/>
    <col min="5048" max="5048" width="38.5703125" style="2" customWidth="1"/>
    <col min="5049" max="5049" width="13" style="2" customWidth="1"/>
    <col min="5050" max="5050" width="0" style="2" hidden="1" customWidth="1"/>
    <col min="5051" max="5051" width="13.28515625" style="2" customWidth="1"/>
    <col min="5052" max="5056" width="0" style="2" hidden="1" customWidth="1"/>
    <col min="5057" max="5057" width="12.28515625" style="2" customWidth="1"/>
    <col min="5058" max="5058" width="13.42578125" style="2" customWidth="1"/>
    <col min="5059" max="5059" width="15.7109375" style="2" customWidth="1"/>
    <col min="5060" max="5302" width="9.140625" style="2"/>
    <col min="5303" max="5303" width="4.5703125" style="2" customWidth="1"/>
    <col min="5304" max="5304" width="38.5703125" style="2" customWidth="1"/>
    <col min="5305" max="5305" width="13" style="2" customWidth="1"/>
    <col min="5306" max="5306" width="0" style="2" hidden="1" customWidth="1"/>
    <col min="5307" max="5307" width="13.28515625" style="2" customWidth="1"/>
    <col min="5308" max="5312" width="0" style="2" hidden="1" customWidth="1"/>
    <col min="5313" max="5313" width="12.28515625" style="2" customWidth="1"/>
    <col min="5314" max="5314" width="13.42578125" style="2" customWidth="1"/>
    <col min="5315" max="5315" width="15.7109375" style="2" customWidth="1"/>
    <col min="5316" max="5558" width="9.140625" style="2"/>
    <col min="5559" max="5559" width="4.5703125" style="2" customWidth="1"/>
    <col min="5560" max="5560" width="38.5703125" style="2" customWidth="1"/>
    <col min="5561" max="5561" width="13" style="2" customWidth="1"/>
    <col min="5562" max="5562" width="0" style="2" hidden="1" customWidth="1"/>
    <col min="5563" max="5563" width="13.28515625" style="2" customWidth="1"/>
    <col min="5564" max="5568" width="0" style="2" hidden="1" customWidth="1"/>
    <col min="5569" max="5569" width="12.28515625" style="2" customWidth="1"/>
    <col min="5570" max="5570" width="13.42578125" style="2" customWidth="1"/>
    <col min="5571" max="5571" width="15.7109375" style="2" customWidth="1"/>
    <col min="5572" max="5814" width="9.140625" style="2"/>
    <col min="5815" max="5815" width="4.5703125" style="2" customWidth="1"/>
    <col min="5816" max="5816" width="38.5703125" style="2" customWidth="1"/>
    <col min="5817" max="5817" width="13" style="2" customWidth="1"/>
    <col min="5818" max="5818" width="0" style="2" hidden="1" customWidth="1"/>
    <col min="5819" max="5819" width="13.28515625" style="2" customWidth="1"/>
    <col min="5820" max="5824" width="0" style="2" hidden="1" customWidth="1"/>
    <col min="5825" max="5825" width="12.28515625" style="2" customWidth="1"/>
    <col min="5826" max="5826" width="13.42578125" style="2" customWidth="1"/>
    <col min="5827" max="5827" width="15.7109375" style="2" customWidth="1"/>
    <col min="5828" max="6070" width="9.140625" style="2"/>
    <col min="6071" max="6071" width="4.5703125" style="2" customWidth="1"/>
    <col min="6072" max="6072" width="38.5703125" style="2" customWidth="1"/>
    <col min="6073" max="6073" width="13" style="2" customWidth="1"/>
    <col min="6074" max="6074" width="0" style="2" hidden="1" customWidth="1"/>
    <col min="6075" max="6075" width="13.28515625" style="2" customWidth="1"/>
    <col min="6076" max="6080" width="0" style="2" hidden="1" customWidth="1"/>
    <col min="6081" max="6081" width="12.28515625" style="2" customWidth="1"/>
    <col min="6082" max="6082" width="13.42578125" style="2" customWidth="1"/>
    <col min="6083" max="6083" width="15.7109375" style="2" customWidth="1"/>
    <col min="6084" max="6326" width="9.140625" style="2"/>
    <col min="6327" max="6327" width="4.5703125" style="2" customWidth="1"/>
    <col min="6328" max="6328" width="38.5703125" style="2" customWidth="1"/>
    <col min="6329" max="6329" width="13" style="2" customWidth="1"/>
    <col min="6330" max="6330" width="0" style="2" hidden="1" customWidth="1"/>
    <col min="6331" max="6331" width="13.28515625" style="2" customWidth="1"/>
    <col min="6332" max="6336" width="0" style="2" hidden="1" customWidth="1"/>
    <col min="6337" max="6337" width="12.28515625" style="2" customWidth="1"/>
    <col min="6338" max="6338" width="13.42578125" style="2" customWidth="1"/>
    <col min="6339" max="6339" width="15.7109375" style="2" customWidth="1"/>
    <col min="6340" max="6582" width="9.140625" style="2"/>
    <col min="6583" max="6583" width="4.5703125" style="2" customWidth="1"/>
    <col min="6584" max="6584" width="38.5703125" style="2" customWidth="1"/>
    <col min="6585" max="6585" width="13" style="2" customWidth="1"/>
    <col min="6586" max="6586" width="0" style="2" hidden="1" customWidth="1"/>
    <col min="6587" max="6587" width="13.28515625" style="2" customWidth="1"/>
    <col min="6588" max="6592" width="0" style="2" hidden="1" customWidth="1"/>
    <col min="6593" max="6593" width="12.28515625" style="2" customWidth="1"/>
    <col min="6594" max="6594" width="13.42578125" style="2" customWidth="1"/>
    <col min="6595" max="6595" width="15.7109375" style="2" customWidth="1"/>
    <col min="6596" max="6838" width="9.140625" style="2"/>
    <col min="6839" max="6839" width="4.5703125" style="2" customWidth="1"/>
    <col min="6840" max="6840" width="38.5703125" style="2" customWidth="1"/>
    <col min="6841" max="6841" width="13" style="2" customWidth="1"/>
    <col min="6842" max="6842" width="0" style="2" hidden="1" customWidth="1"/>
    <col min="6843" max="6843" width="13.28515625" style="2" customWidth="1"/>
    <col min="6844" max="6848" width="0" style="2" hidden="1" customWidth="1"/>
    <col min="6849" max="6849" width="12.28515625" style="2" customWidth="1"/>
    <col min="6850" max="6850" width="13.42578125" style="2" customWidth="1"/>
    <col min="6851" max="6851" width="15.7109375" style="2" customWidth="1"/>
    <col min="6852" max="7094" width="9.140625" style="2"/>
    <col min="7095" max="7095" width="4.5703125" style="2" customWidth="1"/>
    <col min="7096" max="7096" width="38.5703125" style="2" customWidth="1"/>
    <col min="7097" max="7097" width="13" style="2" customWidth="1"/>
    <col min="7098" max="7098" width="0" style="2" hidden="1" customWidth="1"/>
    <col min="7099" max="7099" width="13.28515625" style="2" customWidth="1"/>
    <col min="7100" max="7104" width="0" style="2" hidden="1" customWidth="1"/>
    <col min="7105" max="7105" width="12.28515625" style="2" customWidth="1"/>
    <col min="7106" max="7106" width="13.42578125" style="2" customWidth="1"/>
    <col min="7107" max="7107" width="15.7109375" style="2" customWidth="1"/>
    <col min="7108" max="7350" width="9.140625" style="2"/>
    <col min="7351" max="7351" width="4.5703125" style="2" customWidth="1"/>
    <col min="7352" max="7352" width="38.5703125" style="2" customWidth="1"/>
    <col min="7353" max="7353" width="13" style="2" customWidth="1"/>
    <col min="7354" max="7354" width="0" style="2" hidden="1" customWidth="1"/>
    <col min="7355" max="7355" width="13.28515625" style="2" customWidth="1"/>
    <col min="7356" max="7360" width="0" style="2" hidden="1" customWidth="1"/>
    <col min="7361" max="7361" width="12.28515625" style="2" customWidth="1"/>
    <col min="7362" max="7362" width="13.42578125" style="2" customWidth="1"/>
    <col min="7363" max="7363" width="15.7109375" style="2" customWidth="1"/>
    <col min="7364" max="7606" width="9.140625" style="2"/>
    <col min="7607" max="7607" width="4.5703125" style="2" customWidth="1"/>
    <col min="7608" max="7608" width="38.5703125" style="2" customWidth="1"/>
    <col min="7609" max="7609" width="13" style="2" customWidth="1"/>
    <col min="7610" max="7610" width="0" style="2" hidden="1" customWidth="1"/>
    <col min="7611" max="7611" width="13.28515625" style="2" customWidth="1"/>
    <col min="7612" max="7616" width="0" style="2" hidden="1" customWidth="1"/>
    <col min="7617" max="7617" width="12.28515625" style="2" customWidth="1"/>
    <col min="7618" max="7618" width="13.42578125" style="2" customWidth="1"/>
    <col min="7619" max="7619" width="15.7109375" style="2" customWidth="1"/>
    <col min="7620" max="7862" width="9.140625" style="2"/>
    <col min="7863" max="7863" width="4.5703125" style="2" customWidth="1"/>
    <col min="7864" max="7864" width="38.5703125" style="2" customWidth="1"/>
    <col min="7865" max="7865" width="13" style="2" customWidth="1"/>
    <col min="7866" max="7866" width="0" style="2" hidden="1" customWidth="1"/>
    <col min="7867" max="7867" width="13.28515625" style="2" customWidth="1"/>
    <col min="7868" max="7872" width="0" style="2" hidden="1" customWidth="1"/>
    <col min="7873" max="7873" width="12.28515625" style="2" customWidth="1"/>
    <col min="7874" max="7874" width="13.42578125" style="2" customWidth="1"/>
    <col min="7875" max="7875" width="15.7109375" style="2" customWidth="1"/>
    <col min="7876" max="8118" width="9.140625" style="2"/>
    <col min="8119" max="8119" width="4.5703125" style="2" customWidth="1"/>
    <col min="8120" max="8120" width="38.5703125" style="2" customWidth="1"/>
    <col min="8121" max="8121" width="13" style="2" customWidth="1"/>
    <col min="8122" max="8122" width="0" style="2" hidden="1" customWidth="1"/>
    <col min="8123" max="8123" width="13.28515625" style="2" customWidth="1"/>
    <col min="8124" max="8128" width="0" style="2" hidden="1" customWidth="1"/>
    <col min="8129" max="8129" width="12.28515625" style="2" customWidth="1"/>
    <col min="8130" max="8130" width="13.42578125" style="2" customWidth="1"/>
    <col min="8131" max="8131" width="15.7109375" style="2" customWidth="1"/>
    <col min="8132" max="8374" width="9.140625" style="2"/>
    <col min="8375" max="8375" width="4.5703125" style="2" customWidth="1"/>
    <col min="8376" max="8376" width="38.5703125" style="2" customWidth="1"/>
    <col min="8377" max="8377" width="13" style="2" customWidth="1"/>
    <col min="8378" max="8378" width="0" style="2" hidden="1" customWidth="1"/>
    <col min="8379" max="8379" width="13.28515625" style="2" customWidth="1"/>
    <col min="8380" max="8384" width="0" style="2" hidden="1" customWidth="1"/>
    <col min="8385" max="8385" width="12.28515625" style="2" customWidth="1"/>
    <col min="8386" max="8386" width="13.42578125" style="2" customWidth="1"/>
    <col min="8387" max="8387" width="15.7109375" style="2" customWidth="1"/>
    <col min="8388" max="8630" width="9.140625" style="2"/>
    <col min="8631" max="8631" width="4.5703125" style="2" customWidth="1"/>
    <col min="8632" max="8632" width="38.5703125" style="2" customWidth="1"/>
    <col min="8633" max="8633" width="13" style="2" customWidth="1"/>
    <col min="8634" max="8634" width="0" style="2" hidden="1" customWidth="1"/>
    <col min="8635" max="8635" width="13.28515625" style="2" customWidth="1"/>
    <col min="8636" max="8640" width="0" style="2" hidden="1" customWidth="1"/>
    <col min="8641" max="8641" width="12.28515625" style="2" customWidth="1"/>
    <col min="8642" max="8642" width="13.42578125" style="2" customWidth="1"/>
    <col min="8643" max="8643" width="15.7109375" style="2" customWidth="1"/>
    <col min="8644" max="8886" width="9.140625" style="2"/>
    <col min="8887" max="8887" width="4.5703125" style="2" customWidth="1"/>
    <col min="8888" max="8888" width="38.5703125" style="2" customWidth="1"/>
    <col min="8889" max="8889" width="13" style="2" customWidth="1"/>
    <col min="8890" max="8890" width="0" style="2" hidden="1" customWidth="1"/>
    <col min="8891" max="8891" width="13.28515625" style="2" customWidth="1"/>
    <col min="8892" max="8896" width="0" style="2" hidden="1" customWidth="1"/>
    <col min="8897" max="8897" width="12.28515625" style="2" customWidth="1"/>
    <col min="8898" max="8898" width="13.42578125" style="2" customWidth="1"/>
    <col min="8899" max="8899" width="15.7109375" style="2" customWidth="1"/>
    <col min="8900" max="9142" width="9.140625" style="2"/>
    <col min="9143" max="9143" width="4.5703125" style="2" customWidth="1"/>
    <col min="9144" max="9144" width="38.5703125" style="2" customWidth="1"/>
    <col min="9145" max="9145" width="13" style="2" customWidth="1"/>
    <col min="9146" max="9146" width="0" style="2" hidden="1" customWidth="1"/>
    <col min="9147" max="9147" width="13.28515625" style="2" customWidth="1"/>
    <col min="9148" max="9152" width="0" style="2" hidden="1" customWidth="1"/>
    <col min="9153" max="9153" width="12.28515625" style="2" customWidth="1"/>
    <col min="9154" max="9154" width="13.42578125" style="2" customWidth="1"/>
    <col min="9155" max="9155" width="15.7109375" style="2" customWidth="1"/>
    <col min="9156" max="9398" width="9.140625" style="2"/>
    <col min="9399" max="9399" width="4.5703125" style="2" customWidth="1"/>
    <col min="9400" max="9400" width="38.5703125" style="2" customWidth="1"/>
    <col min="9401" max="9401" width="13" style="2" customWidth="1"/>
    <col min="9402" max="9402" width="0" style="2" hidden="1" customWidth="1"/>
    <col min="9403" max="9403" width="13.28515625" style="2" customWidth="1"/>
    <col min="9404" max="9408" width="0" style="2" hidden="1" customWidth="1"/>
    <col min="9409" max="9409" width="12.28515625" style="2" customWidth="1"/>
    <col min="9410" max="9410" width="13.42578125" style="2" customWidth="1"/>
    <col min="9411" max="9411" width="15.7109375" style="2" customWidth="1"/>
    <col min="9412" max="9654" width="9.140625" style="2"/>
    <col min="9655" max="9655" width="4.5703125" style="2" customWidth="1"/>
    <col min="9656" max="9656" width="38.5703125" style="2" customWidth="1"/>
    <col min="9657" max="9657" width="13" style="2" customWidth="1"/>
    <col min="9658" max="9658" width="0" style="2" hidden="1" customWidth="1"/>
    <col min="9659" max="9659" width="13.28515625" style="2" customWidth="1"/>
    <col min="9660" max="9664" width="0" style="2" hidden="1" customWidth="1"/>
    <col min="9665" max="9665" width="12.28515625" style="2" customWidth="1"/>
    <col min="9666" max="9666" width="13.42578125" style="2" customWidth="1"/>
    <col min="9667" max="9667" width="15.7109375" style="2" customWidth="1"/>
    <col min="9668" max="9910" width="9.140625" style="2"/>
    <col min="9911" max="9911" width="4.5703125" style="2" customWidth="1"/>
    <col min="9912" max="9912" width="38.5703125" style="2" customWidth="1"/>
    <col min="9913" max="9913" width="13" style="2" customWidth="1"/>
    <col min="9914" max="9914" width="0" style="2" hidden="1" customWidth="1"/>
    <col min="9915" max="9915" width="13.28515625" style="2" customWidth="1"/>
    <col min="9916" max="9920" width="0" style="2" hidden="1" customWidth="1"/>
    <col min="9921" max="9921" width="12.28515625" style="2" customWidth="1"/>
    <col min="9922" max="9922" width="13.42578125" style="2" customWidth="1"/>
    <col min="9923" max="9923" width="15.7109375" style="2" customWidth="1"/>
    <col min="9924" max="10166" width="9.140625" style="2"/>
    <col min="10167" max="10167" width="4.5703125" style="2" customWidth="1"/>
    <col min="10168" max="10168" width="38.5703125" style="2" customWidth="1"/>
    <col min="10169" max="10169" width="13" style="2" customWidth="1"/>
    <col min="10170" max="10170" width="0" style="2" hidden="1" customWidth="1"/>
    <col min="10171" max="10171" width="13.28515625" style="2" customWidth="1"/>
    <col min="10172" max="10176" width="0" style="2" hidden="1" customWidth="1"/>
    <col min="10177" max="10177" width="12.28515625" style="2" customWidth="1"/>
    <col min="10178" max="10178" width="13.42578125" style="2" customWidth="1"/>
    <col min="10179" max="10179" width="15.7109375" style="2" customWidth="1"/>
    <col min="10180" max="10422" width="9.140625" style="2"/>
    <col min="10423" max="10423" width="4.5703125" style="2" customWidth="1"/>
    <col min="10424" max="10424" width="38.5703125" style="2" customWidth="1"/>
    <col min="10425" max="10425" width="13" style="2" customWidth="1"/>
    <col min="10426" max="10426" width="0" style="2" hidden="1" customWidth="1"/>
    <col min="10427" max="10427" width="13.28515625" style="2" customWidth="1"/>
    <col min="10428" max="10432" width="0" style="2" hidden="1" customWidth="1"/>
    <col min="10433" max="10433" width="12.28515625" style="2" customWidth="1"/>
    <col min="10434" max="10434" width="13.42578125" style="2" customWidth="1"/>
    <col min="10435" max="10435" width="15.7109375" style="2" customWidth="1"/>
    <col min="10436" max="10678" width="9.140625" style="2"/>
    <col min="10679" max="10679" width="4.5703125" style="2" customWidth="1"/>
    <col min="10680" max="10680" width="38.5703125" style="2" customWidth="1"/>
    <col min="10681" max="10681" width="13" style="2" customWidth="1"/>
    <col min="10682" max="10682" width="0" style="2" hidden="1" customWidth="1"/>
    <col min="10683" max="10683" width="13.28515625" style="2" customWidth="1"/>
    <col min="10684" max="10688" width="0" style="2" hidden="1" customWidth="1"/>
    <col min="10689" max="10689" width="12.28515625" style="2" customWidth="1"/>
    <col min="10690" max="10690" width="13.42578125" style="2" customWidth="1"/>
    <col min="10691" max="10691" width="15.7109375" style="2" customWidth="1"/>
    <col min="10692" max="10934" width="9.140625" style="2"/>
    <col min="10935" max="10935" width="4.5703125" style="2" customWidth="1"/>
    <col min="10936" max="10936" width="38.5703125" style="2" customWidth="1"/>
    <col min="10937" max="10937" width="13" style="2" customWidth="1"/>
    <col min="10938" max="10938" width="0" style="2" hidden="1" customWidth="1"/>
    <col min="10939" max="10939" width="13.28515625" style="2" customWidth="1"/>
    <col min="10940" max="10944" width="0" style="2" hidden="1" customWidth="1"/>
    <col min="10945" max="10945" width="12.28515625" style="2" customWidth="1"/>
    <col min="10946" max="10946" width="13.42578125" style="2" customWidth="1"/>
    <col min="10947" max="10947" width="15.7109375" style="2" customWidth="1"/>
    <col min="10948" max="11190" width="9.140625" style="2"/>
    <col min="11191" max="11191" width="4.5703125" style="2" customWidth="1"/>
    <col min="11192" max="11192" width="38.5703125" style="2" customWidth="1"/>
    <col min="11193" max="11193" width="13" style="2" customWidth="1"/>
    <col min="11194" max="11194" width="0" style="2" hidden="1" customWidth="1"/>
    <col min="11195" max="11195" width="13.28515625" style="2" customWidth="1"/>
    <col min="11196" max="11200" width="0" style="2" hidden="1" customWidth="1"/>
    <col min="11201" max="11201" width="12.28515625" style="2" customWidth="1"/>
    <col min="11202" max="11202" width="13.42578125" style="2" customWidth="1"/>
    <col min="11203" max="11203" width="15.7109375" style="2" customWidth="1"/>
    <col min="11204" max="11446" width="9.140625" style="2"/>
    <col min="11447" max="11447" width="4.5703125" style="2" customWidth="1"/>
    <col min="11448" max="11448" width="38.5703125" style="2" customWidth="1"/>
    <col min="11449" max="11449" width="13" style="2" customWidth="1"/>
    <col min="11450" max="11450" width="0" style="2" hidden="1" customWidth="1"/>
    <col min="11451" max="11451" width="13.28515625" style="2" customWidth="1"/>
    <col min="11452" max="11456" width="0" style="2" hidden="1" customWidth="1"/>
    <col min="11457" max="11457" width="12.28515625" style="2" customWidth="1"/>
    <col min="11458" max="11458" width="13.42578125" style="2" customWidth="1"/>
    <col min="11459" max="11459" width="15.7109375" style="2" customWidth="1"/>
    <col min="11460" max="11702" width="9.140625" style="2"/>
    <col min="11703" max="11703" width="4.5703125" style="2" customWidth="1"/>
    <col min="11704" max="11704" width="38.5703125" style="2" customWidth="1"/>
    <col min="11705" max="11705" width="13" style="2" customWidth="1"/>
    <col min="11706" max="11706" width="0" style="2" hidden="1" customWidth="1"/>
    <col min="11707" max="11707" width="13.28515625" style="2" customWidth="1"/>
    <col min="11708" max="11712" width="0" style="2" hidden="1" customWidth="1"/>
    <col min="11713" max="11713" width="12.28515625" style="2" customWidth="1"/>
    <col min="11714" max="11714" width="13.42578125" style="2" customWidth="1"/>
    <col min="11715" max="11715" width="15.7109375" style="2" customWidth="1"/>
    <col min="11716" max="11958" width="9.140625" style="2"/>
    <col min="11959" max="11959" width="4.5703125" style="2" customWidth="1"/>
    <col min="11960" max="11960" width="38.5703125" style="2" customWidth="1"/>
    <col min="11961" max="11961" width="13" style="2" customWidth="1"/>
    <col min="11962" max="11962" width="0" style="2" hidden="1" customWidth="1"/>
    <col min="11963" max="11963" width="13.28515625" style="2" customWidth="1"/>
    <col min="11964" max="11968" width="0" style="2" hidden="1" customWidth="1"/>
    <col min="11969" max="11969" width="12.28515625" style="2" customWidth="1"/>
    <col min="11970" max="11970" width="13.42578125" style="2" customWidth="1"/>
    <col min="11971" max="11971" width="15.7109375" style="2" customWidth="1"/>
    <col min="11972" max="12214" width="9.140625" style="2"/>
    <col min="12215" max="12215" width="4.5703125" style="2" customWidth="1"/>
    <col min="12216" max="12216" width="38.5703125" style="2" customWidth="1"/>
    <col min="12217" max="12217" width="13" style="2" customWidth="1"/>
    <col min="12218" max="12218" width="0" style="2" hidden="1" customWidth="1"/>
    <col min="12219" max="12219" width="13.28515625" style="2" customWidth="1"/>
    <col min="12220" max="12224" width="0" style="2" hidden="1" customWidth="1"/>
    <col min="12225" max="12225" width="12.28515625" style="2" customWidth="1"/>
    <col min="12226" max="12226" width="13.42578125" style="2" customWidth="1"/>
    <col min="12227" max="12227" width="15.7109375" style="2" customWidth="1"/>
    <col min="12228" max="12470" width="9.140625" style="2"/>
    <col min="12471" max="12471" width="4.5703125" style="2" customWidth="1"/>
    <col min="12472" max="12472" width="38.5703125" style="2" customWidth="1"/>
    <col min="12473" max="12473" width="13" style="2" customWidth="1"/>
    <col min="12474" max="12474" width="0" style="2" hidden="1" customWidth="1"/>
    <col min="12475" max="12475" width="13.28515625" style="2" customWidth="1"/>
    <col min="12476" max="12480" width="0" style="2" hidden="1" customWidth="1"/>
    <col min="12481" max="12481" width="12.28515625" style="2" customWidth="1"/>
    <col min="12482" max="12482" width="13.42578125" style="2" customWidth="1"/>
    <col min="12483" max="12483" width="15.7109375" style="2" customWidth="1"/>
    <col min="12484" max="12726" width="9.140625" style="2"/>
    <col min="12727" max="12727" width="4.5703125" style="2" customWidth="1"/>
    <col min="12728" max="12728" width="38.5703125" style="2" customWidth="1"/>
    <col min="12729" max="12729" width="13" style="2" customWidth="1"/>
    <col min="12730" max="12730" width="0" style="2" hidden="1" customWidth="1"/>
    <col min="12731" max="12731" width="13.28515625" style="2" customWidth="1"/>
    <col min="12732" max="12736" width="0" style="2" hidden="1" customWidth="1"/>
    <col min="12737" max="12737" width="12.28515625" style="2" customWidth="1"/>
    <col min="12738" max="12738" width="13.42578125" style="2" customWidth="1"/>
    <col min="12739" max="12739" width="15.7109375" style="2" customWidth="1"/>
    <col min="12740" max="12982" width="9.140625" style="2"/>
    <col min="12983" max="12983" width="4.5703125" style="2" customWidth="1"/>
    <col min="12984" max="12984" width="38.5703125" style="2" customWidth="1"/>
    <col min="12985" max="12985" width="13" style="2" customWidth="1"/>
    <col min="12986" max="12986" width="0" style="2" hidden="1" customWidth="1"/>
    <col min="12987" max="12987" width="13.28515625" style="2" customWidth="1"/>
    <col min="12988" max="12992" width="0" style="2" hidden="1" customWidth="1"/>
    <col min="12993" max="12993" width="12.28515625" style="2" customWidth="1"/>
    <col min="12994" max="12994" width="13.42578125" style="2" customWidth="1"/>
    <col min="12995" max="12995" width="15.7109375" style="2" customWidth="1"/>
    <col min="12996" max="13238" width="9.140625" style="2"/>
    <col min="13239" max="13239" width="4.5703125" style="2" customWidth="1"/>
    <col min="13240" max="13240" width="38.5703125" style="2" customWidth="1"/>
    <col min="13241" max="13241" width="13" style="2" customWidth="1"/>
    <col min="13242" max="13242" width="0" style="2" hidden="1" customWidth="1"/>
    <col min="13243" max="13243" width="13.28515625" style="2" customWidth="1"/>
    <col min="13244" max="13248" width="0" style="2" hidden="1" customWidth="1"/>
    <col min="13249" max="13249" width="12.28515625" style="2" customWidth="1"/>
    <col min="13250" max="13250" width="13.42578125" style="2" customWidth="1"/>
    <col min="13251" max="13251" width="15.7109375" style="2" customWidth="1"/>
    <col min="13252" max="13494" width="9.140625" style="2"/>
    <col min="13495" max="13495" width="4.5703125" style="2" customWidth="1"/>
    <col min="13496" max="13496" width="38.5703125" style="2" customWidth="1"/>
    <col min="13497" max="13497" width="13" style="2" customWidth="1"/>
    <col min="13498" max="13498" width="0" style="2" hidden="1" customWidth="1"/>
    <col min="13499" max="13499" width="13.28515625" style="2" customWidth="1"/>
    <col min="13500" max="13504" width="0" style="2" hidden="1" customWidth="1"/>
    <col min="13505" max="13505" width="12.28515625" style="2" customWidth="1"/>
    <col min="13506" max="13506" width="13.42578125" style="2" customWidth="1"/>
    <col min="13507" max="13507" width="15.7109375" style="2" customWidth="1"/>
    <col min="13508" max="13750" width="9.140625" style="2"/>
    <col min="13751" max="13751" width="4.5703125" style="2" customWidth="1"/>
    <col min="13752" max="13752" width="38.5703125" style="2" customWidth="1"/>
    <col min="13753" max="13753" width="13" style="2" customWidth="1"/>
    <col min="13754" max="13754" width="0" style="2" hidden="1" customWidth="1"/>
    <col min="13755" max="13755" width="13.28515625" style="2" customWidth="1"/>
    <col min="13756" max="13760" width="0" style="2" hidden="1" customWidth="1"/>
    <col min="13761" max="13761" width="12.28515625" style="2" customWidth="1"/>
    <col min="13762" max="13762" width="13.42578125" style="2" customWidth="1"/>
    <col min="13763" max="13763" width="15.7109375" style="2" customWidth="1"/>
    <col min="13764" max="14006" width="9.140625" style="2"/>
    <col min="14007" max="14007" width="4.5703125" style="2" customWidth="1"/>
    <col min="14008" max="14008" width="38.5703125" style="2" customWidth="1"/>
    <col min="14009" max="14009" width="13" style="2" customWidth="1"/>
    <col min="14010" max="14010" width="0" style="2" hidden="1" customWidth="1"/>
    <col min="14011" max="14011" width="13.28515625" style="2" customWidth="1"/>
    <col min="14012" max="14016" width="0" style="2" hidden="1" customWidth="1"/>
    <col min="14017" max="14017" width="12.28515625" style="2" customWidth="1"/>
    <col min="14018" max="14018" width="13.42578125" style="2" customWidth="1"/>
    <col min="14019" max="14019" width="15.7109375" style="2" customWidth="1"/>
    <col min="14020" max="14262" width="9.140625" style="2"/>
    <col min="14263" max="14263" width="4.5703125" style="2" customWidth="1"/>
    <col min="14264" max="14264" width="38.5703125" style="2" customWidth="1"/>
    <col min="14265" max="14265" width="13" style="2" customWidth="1"/>
    <col min="14266" max="14266" width="0" style="2" hidden="1" customWidth="1"/>
    <col min="14267" max="14267" width="13.28515625" style="2" customWidth="1"/>
    <col min="14268" max="14272" width="0" style="2" hidden="1" customWidth="1"/>
    <col min="14273" max="14273" width="12.28515625" style="2" customWidth="1"/>
    <col min="14274" max="14274" width="13.42578125" style="2" customWidth="1"/>
    <col min="14275" max="14275" width="15.7109375" style="2" customWidth="1"/>
    <col min="14276" max="14518" width="9.140625" style="2"/>
    <col min="14519" max="14519" width="4.5703125" style="2" customWidth="1"/>
    <col min="14520" max="14520" width="38.5703125" style="2" customWidth="1"/>
    <col min="14521" max="14521" width="13" style="2" customWidth="1"/>
    <col min="14522" max="14522" width="0" style="2" hidden="1" customWidth="1"/>
    <col min="14523" max="14523" width="13.28515625" style="2" customWidth="1"/>
    <col min="14524" max="14528" width="0" style="2" hidden="1" customWidth="1"/>
    <col min="14529" max="14529" width="12.28515625" style="2" customWidth="1"/>
    <col min="14530" max="14530" width="13.42578125" style="2" customWidth="1"/>
    <col min="14531" max="14531" width="15.7109375" style="2" customWidth="1"/>
    <col min="14532" max="14774" width="9.140625" style="2"/>
    <col min="14775" max="14775" width="4.5703125" style="2" customWidth="1"/>
    <col min="14776" max="14776" width="38.5703125" style="2" customWidth="1"/>
    <col min="14777" max="14777" width="13" style="2" customWidth="1"/>
    <col min="14778" max="14778" width="0" style="2" hidden="1" customWidth="1"/>
    <col min="14779" max="14779" width="13.28515625" style="2" customWidth="1"/>
    <col min="14780" max="14784" width="0" style="2" hidden="1" customWidth="1"/>
    <col min="14785" max="14785" width="12.28515625" style="2" customWidth="1"/>
    <col min="14786" max="14786" width="13.42578125" style="2" customWidth="1"/>
    <col min="14787" max="14787" width="15.7109375" style="2" customWidth="1"/>
    <col min="14788" max="15030" width="9.140625" style="2"/>
    <col min="15031" max="15031" width="4.5703125" style="2" customWidth="1"/>
    <col min="15032" max="15032" width="38.5703125" style="2" customWidth="1"/>
    <col min="15033" max="15033" width="13" style="2" customWidth="1"/>
    <col min="15034" max="15034" width="0" style="2" hidden="1" customWidth="1"/>
    <col min="15035" max="15035" width="13.28515625" style="2" customWidth="1"/>
    <col min="15036" max="15040" width="0" style="2" hidden="1" customWidth="1"/>
    <col min="15041" max="15041" width="12.28515625" style="2" customWidth="1"/>
    <col min="15042" max="15042" width="13.42578125" style="2" customWidth="1"/>
    <col min="15043" max="15043" width="15.7109375" style="2" customWidth="1"/>
    <col min="15044" max="15286" width="9.140625" style="2"/>
    <col min="15287" max="15287" width="4.5703125" style="2" customWidth="1"/>
    <col min="15288" max="15288" width="38.5703125" style="2" customWidth="1"/>
    <col min="15289" max="15289" width="13" style="2" customWidth="1"/>
    <col min="15290" max="15290" width="0" style="2" hidden="1" customWidth="1"/>
    <col min="15291" max="15291" width="13.28515625" style="2" customWidth="1"/>
    <col min="15292" max="15296" width="0" style="2" hidden="1" customWidth="1"/>
    <col min="15297" max="15297" width="12.28515625" style="2" customWidth="1"/>
    <col min="15298" max="15298" width="13.42578125" style="2" customWidth="1"/>
    <col min="15299" max="15299" width="15.7109375" style="2" customWidth="1"/>
    <col min="15300" max="15542" width="9.140625" style="2"/>
    <col min="15543" max="15543" width="4.5703125" style="2" customWidth="1"/>
    <col min="15544" max="15544" width="38.5703125" style="2" customWidth="1"/>
    <col min="15545" max="15545" width="13" style="2" customWidth="1"/>
    <col min="15546" max="15546" width="0" style="2" hidden="1" customWidth="1"/>
    <col min="15547" max="15547" width="13.28515625" style="2" customWidth="1"/>
    <col min="15548" max="15552" width="0" style="2" hidden="1" customWidth="1"/>
    <col min="15553" max="15553" width="12.28515625" style="2" customWidth="1"/>
    <col min="15554" max="15554" width="13.42578125" style="2" customWidth="1"/>
    <col min="15555" max="15555" width="15.7109375" style="2" customWidth="1"/>
    <col min="15556" max="15798" width="9.140625" style="2"/>
    <col min="15799" max="15799" width="4.5703125" style="2" customWidth="1"/>
    <col min="15800" max="15800" width="38.5703125" style="2" customWidth="1"/>
    <col min="15801" max="15801" width="13" style="2" customWidth="1"/>
    <col min="15802" max="15802" width="0" style="2" hidden="1" customWidth="1"/>
    <col min="15803" max="15803" width="13.28515625" style="2" customWidth="1"/>
    <col min="15804" max="15808" width="0" style="2" hidden="1" customWidth="1"/>
    <col min="15809" max="15809" width="12.28515625" style="2" customWidth="1"/>
    <col min="15810" max="15810" width="13.42578125" style="2" customWidth="1"/>
    <col min="15811" max="15811" width="15.7109375" style="2" customWidth="1"/>
    <col min="15812" max="16054" width="9.140625" style="2"/>
    <col min="16055" max="16055" width="4.5703125" style="2" customWidth="1"/>
    <col min="16056" max="16056" width="38.5703125" style="2" customWidth="1"/>
    <col min="16057" max="16057" width="13" style="2" customWidth="1"/>
    <col min="16058" max="16058" width="0" style="2" hidden="1" customWidth="1"/>
    <col min="16059" max="16059" width="13.28515625" style="2" customWidth="1"/>
    <col min="16060" max="16064" width="0" style="2" hidden="1" customWidth="1"/>
    <col min="16065" max="16065" width="12.28515625" style="2" customWidth="1"/>
    <col min="16066" max="16066" width="13.42578125" style="2" customWidth="1"/>
    <col min="16067" max="16067" width="15.7109375" style="2" customWidth="1"/>
    <col min="16068" max="16384" width="9.140625" style="2"/>
  </cols>
  <sheetData>
    <row r="1" spans="1:17" ht="21" customHeight="1" x14ac:dyDescent="0.2">
      <c r="A1" s="234" t="s">
        <v>251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7" ht="47.25" customHeight="1" x14ac:dyDescent="0.2">
      <c r="A2" s="234" t="s">
        <v>252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7" x14ac:dyDescent="0.2">
      <c r="A3" s="3"/>
      <c r="B3" s="4"/>
      <c r="C3" s="5"/>
      <c r="D3" s="5"/>
      <c r="E3" s="5"/>
      <c r="F3" s="5"/>
      <c r="G3" s="5"/>
      <c r="H3" s="5"/>
      <c r="I3" s="5"/>
      <c r="J3" s="5"/>
      <c r="K3" s="5"/>
    </row>
    <row r="4" spans="1:17" s="1" customFormat="1" ht="30.75" customHeight="1" x14ac:dyDescent="0.2">
      <c r="A4" s="235" t="s">
        <v>0</v>
      </c>
      <c r="B4" s="232" t="s">
        <v>57</v>
      </c>
      <c r="C4" s="232" t="s">
        <v>58</v>
      </c>
      <c r="D4" s="232" t="s">
        <v>218</v>
      </c>
      <c r="E4" s="232" t="s">
        <v>182</v>
      </c>
      <c r="F4" s="241" t="s">
        <v>181</v>
      </c>
      <c r="G4" s="242"/>
      <c r="H4" s="243"/>
      <c r="I4" s="240" t="s">
        <v>217</v>
      </c>
      <c r="J4" s="240"/>
      <c r="K4" s="232" t="s">
        <v>214</v>
      </c>
    </row>
    <row r="5" spans="1:17" s="1" customFormat="1" ht="36.75" customHeight="1" x14ac:dyDescent="0.2">
      <c r="A5" s="236"/>
      <c r="B5" s="233"/>
      <c r="C5" s="233"/>
      <c r="D5" s="233"/>
      <c r="E5" s="233"/>
      <c r="F5" s="23" t="s">
        <v>1</v>
      </c>
      <c r="G5" s="23" t="s">
        <v>231</v>
      </c>
      <c r="H5" s="23" t="s">
        <v>2</v>
      </c>
      <c r="I5" s="23" t="s">
        <v>215</v>
      </c>
      <c r="J5" s="225" t="s">
        <v>216</v>
      </c>
      <c r="K5" s="233"/>
    </row>
    <row r="6" spans="1:17" s="1" customFormat="1" ht="18" customHeight="1" x14ac:dyDescent="0.2">
      <c r="A6" s="22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 t="s">
        <v>219</v>
      </c>
      <c r="J6" s="23" t="s">
        <v>220</v>
      </c>
      <c r="K6" s="23">
        <v>11</v>
      </c>
    </row>
    <row r="7" spans="1:17" s="1" customFormat="1" ht="23.25" customHeight="1" x14ac:dyDescent="0.2">
      <c r="A7" s="49" t="s">
        <v>10</v>
      </c>
      <c r="B7" s="50" t="s">
        <v>86</v>
      </c>
      <c r="C7" s="51"/>
      <c r="D7" s="51"/>
      <c r="E7" s="54"/>
      <c r="F7" s="54"/>
      <c r="G7" s="54"/>
      <c r="H7" s="54"/>
      <c r="I7" s="54"/>
      <c r="J7" s="54"/>
      <c r="K7" s="54"/>
      <c r="N7" s="66"/>
    </row>
    <row r="8" spans="1:17" ht="25.5" x14ac:dyDescent="0.2">
      <c r="A8" s="114">
        <v>1</v>
      </c>
      <c r="B8" s="6" t="s">
        <v>225</v>
      </c>
      <c r="C8" s="114"/>
      <c r="D8" s="114"/>
      <c r="E8" s="82"/>
      <c r="F8" s="82"/>
      <c r="G8" s="82"/>
      <c r="H8" s="82"/>
      <c r="I8" s="82"/>
      <c r="J8" s="82"/>
      <c r="K8" s="82"/>
    </row>
    <row r="9" spans="1:17" s="8" customFormat="1" ht="22.5" customHeight="1" x14ac:dyDescent="0.2">
      <c r="A9" s="72" t="s">
        <v>63</v>
      </c>
      <c r="B9" s="73" t="s">
        <v>84</v>
      </c>
      <c r="C9" s="72"/>
      <c r="D9" s="72"/>
      <c r="E9" s="83">
        <f>SUM(E10:E13)</f>
        <v>16093.97363674293</v>
      </c>
      <c r="F9" s="83">
        <v>17664</v>
      </c>
      <c r="G9" s="83">
        <f>SUM(G10:G13)</f>
        <v>11465</v>
      </c>
      <c r="H9" s="83">
        <f>SUM(H10:H13)</f>
        <v>17725</v>
      </c>
      <c r="I9" s="84">
        <f>H9/E9*100</f>
        <v>110.13439191632199</v>
      </c>
      <c r="J9" s="84">
        <f>H9/F9*100</f>
        <v>100.34533514492753</v>
      </c>
      <c r="K9" s="85">
        <f>SUM(K10:K13)</f>
        <v>19530</v>
      </c>
      <c r="N9" s="74"/>
    </row>
    <row r="10" spans="1:17" ht="22.5" customHeight="1" x14ac:dyDescent="0.2">
      <c r="A10" s="114" t="s">
        <v>4</v>
      </c>
      <c r="B10" s="6" t="s">
        <v>60</v>
      </c>
      <c r="C10" s="114" t="s">
        <v>7</v>
      </c>
      <c r="D10" s="114"/>
      <c r="E10" s="95">
        <v>3531.7274363102561</v>
      </c>
      <c r="F10" s="86">
        <v>3662</v>
      </c>
      <c r="G10" s="86">
        <v>1685</v>
      </c>
      <c r="H10" s="86">
        <v>3698</v>
      </c>
      <c r="I10" s="87">
        <f t="shared" ref="I10:I18" si="0">H10/E10*100</f>
        <v>104.70796704129172</v>
      </c>
      <c r="J10" s="87">
        <f t="shared" ref="J10:J18" si="1">H10/F10*100</f>
        <v>100.98306936100492</v>
      </c>
      <c r="K10" s="82">
        <v>3900</v>
      </c>
      <c r="L10" s="59"/>
      <c r="M10" s="8"/>
      <c r="N10" s="67"/>
      <c r="O10" s="57"/>
    </row>
    <row r="11" spans="1:17" ht="22.5" customHeight="1" x14ac:dyDescent="0.2">
      <c r="A11" s="114" t="s">
        <v>4</v>
      </c>
      <c r="B11" s="6" t="s">
        <v>61</v>
      </c>
      <c r="C11" s="114" t="s">
        <v>7</v>
      </c>
      <c r="D11" s="114"/>
      <c r="E11" s="180">
        <v>4291.7666312809615</v>
      </c>
      <c r="F11" s="86">
        <v>4912</v>
      </c>
      <c r="G11" s="86">
        <v>3332</v>
      </c>
      <c r="H11" s="86">
        <v>4900</v>
      </c>
      <c r="I11" s="87">
        <f t="shared" si="0"/>
        <v>114.17209790219883</v>
      </c>
      <c r="J11" s="87">
        <f t="shared" si="1"/>
        <v>99.755700325732903</v>
      </c>
      <c r="K11" s="82">
        <v>5540</v>
      </c>
      <c r="L11" s="59"/>
      <c r="M11" s="8"/>
      <c r="N11" s="67"/>
      <c r="O11" s="57"/>
    </row>
    <row r="12" spans="1:17" ht="22.5" customHeight="1" x14ac:dyDescent="0.2">
      <c r="A12" s="114" t="s">
        <v>4</v>
      </c>
      <c r="B12" s="6" t="s">
        <v>6</v>
      </c>
      <c r="C12" s="114" t="s">
        <v>7</v>
      </c>
      <c r="D12" s="114"/>
      <c r="E12" s="180">
        <v>6908.2670401493924</v>
      </c>
      <c r="F12" s="86">
        <v>7625</v>
      </c>
      <c r="G12" s="86">
        <v>5420</v>
      </c>
      <c r="H12" s="86">
        <v>7672</v>
      </c>
      <c r="I12" s="87">
        <f t="shared" si="0"/>
        <v>111.05534796804977</v>
      </c>
      <c r="J12" s="87">
        <f t="shared" si="1"/>
        <v>100.61639344262294</v>
      </c>
      <c r="K12" s="82">
        <v>8520</v>
      </c>
      <c r="L12" s="59"/>
      <c r="M12" s="8"/>
      <c r="N12" s="67"/>
      <c r="O12" s="57"/>
    </row>
    <row r="13" spans="1:17" ht="22.5" customHeight="1" x14ac:dyDescent="0.2">
      <c r="A13" s="114" t="s">
        <v>4</v>
      </c>
      <c r="B13" s="6" t="s">
        <v>62</v>
      </c>
      <c r="C13" s="114" t="s">
        <v>7</v>
      </c>
      <c r="D13" s="114"/>
      <c r="E13" s="180">
        <v>1362.2125290023203</v>
      </c>
      <c r="F13" s="86">
        <v>1465</v>
      </c>
      <c r="G13" s="86">
        <v>1028</v>
      </c>
      <c r="H13" s="86">
        <v>1455</v>
      </c>
      <c r="I13" s="87">
        <f t="shared" si="0"/>
        <v>106.81152676415604</v>
      </c>
      <c r="J13" s="87">
        <f t="shared" si="1"/>
        <v>99.317406143344712</v>
      </c>
      <c r="K13" s="82">
        <v>1570</v>
      </c>
      <c r="L13" s="59"/>
      <c r="M13" s="8"/>
      <c r="N13" s="67"/>
      <c r="O13" s="57"/>
    </row>
    <row r="14" spans="1:17" s="8" customFormat="1" ht="22.5" customHeight="1" x14ac:dyDescent="0.2">
      <c r="A14" s="75" t="s">
        <v>63</v>
      </c>
      <c r="B14" s="73" t="s">
        <v>85</v>
      </c>
      <c r="C14" s="72" t="s">
        <v>7</v>
      </c>
      <c r="D14" s="191">
        <v>179610</v>
      </c>
      <c r="E14" s="205">
        <f>SUM(E15:E18)</f>
        <v>26608</v>
      </c>
      <c r="F14" s="88">
        <v>30143.469317015359</v>
      </c>
      <c r="G14" s="83">
        <f>SUM(G15:G18)</f>
        <v>19112</v>
      </c>
      <c r="H14" s="88">
        <f>SUM(H15:H18)</f>
        <v>30170</v>
      </c>
      <c r="I14" s="84">
        <f>H14/E14*100</f>
        <v>113.38695129284426</v>
      </c>
      <c r="J14" s="84">
        <f t="shared" si="1"/>
        <v>100.08801469633646</v>
      </c>
      <c r="K14" s="89">
        <f>SUM(K15:K18)</f>
        <v>33320</v>
      </c>
      <c r="L14" s="76"/>
      <c r="M14" s="76"/>
      <c r="N14" s="56"/>
      <c r="Q14" s="74"/>
    </row>
    <row r="15" spans="1:17" ht="22.5" customHeight="1" x14ac:dyDescent="0.2">
      <c r="A15" s="114" t="s">
        <v>4</v>
      </c>
      <c r="B15" s="6" t="s">
        <v>64</v>
      </c>
      <c r="C15" s="9" t="s">
        <v>65</v>
      </c>
      <c r="D15" s="9"/>
      <c r="E15" s="180">
        <v>5499</v>
      </c>
      <c r="F15" s="90">
        <v>6049</v>
      </c>
      <c r="G15" s="86">
        <v>2049</v>
      </c>
      <c r="H15" s="90">
        <v>6050</v>
      </c>
      <c r="I15" s="87">
        <f t="shared" si="0"/>
        <v>110.02000363702491</v>
      </c>
      <c r="J15" s="87">
        <f t="shared" si="1"/>
        <v>100.01653165812532</v>
      </c>
      <c r="K15" s="82">
        <v>6400</v>
      </c>
      <c r="L15" s="56"/>
      <c r="M15" s="56"/>
      <c r="N15" s="58"/>
    </row>
    <row r="16" spans="1:17" ht="22.5" customHeight="1" x14ac:dyDescent="0.2">
      <c r="A16" s="114" t="s">
        <v>4</v>
      </c>
      <c r="B16" s="6" t="s">
        <v>5</v>
      </c>
      <c r="C16" s="9" t="s">
        <v>65</v>
      </c>
      <c r="D16" s="9"/>
      <c r="E16" s="180">
        <v>7567</v>
      </c>
      <c r="F16" s="90">
        <v>8817</v>
      </c>
      <c r="G16" s="86">
        <v>6327</v>
      </c>
      <c r="H16" s="90">
        <v>8820</v>
      </c>
      <c r="I16" s="87">
        <f t="shared" si="0"/>
        <v>116.55874190564293</v>
      </c>
      <c r="J16" s="87">
        <f t="shared" si="1"/>
        <v>100.03402517863218</v>
      </c>
      <c r="K16" s="82">
        <v>10000</v>
      </c>
      <c r="L16" s="56"/>
      <c r="M16" s="56"/>
      <c r="N16" s="58"/>
    </row>
    <row r="17" spans="1:17" ht="22.5" customHeight="1" x14ac:dyDescent="0.2">
      <c r="A17" s="114" t="s">
        <v>4</v>
      </c>
      <c r="B17" s="6" t="s">
        <v>6</v>
      </c>
      <c r="C17" s="9" t="s">
        <v>65</v>
      </c>
      <c r="D17" s="9"/>
      <c r="E17" s="180">
        <v>11290</v>
      </c>
      <c r="F17" s="90">
        <v>12761</v>
      </c>
      <c r="G17" s="86">
        <v>9023</v>
      </c>
      <c r="H17" s="90">
        <v>12780</v>
      </c>
      <c r="I17" s="87">
        <f t="shared" si="0"/>
        <v>113.19751992914082</v>
      </c>
      <c r="J17" s="87">
        <f t="shared" si="1"/>
        <v>100.14889115273098</v>
      </c>
      <c r="K17" s="82">
        <v>14200</v>
      </c>
      <c r="L17" s="56"/>
      <c r="M17" s="56"/>
      <c r="N17" s="58"/>
      <c r="O17" s="58"/>
      <c r="Q17" s="58"/>
    </row>
    <row r="18" spans="1:17" ht="22.5" customHeight="1" x14ac:dyDescent="0.2">
      <c r="A18" s="114" t="s">
        <v>4</v>
      </c>
      <c r="B18" s="6" t="s">
        <v>62</v>
      </c>
      <c r="C18" s="9" t="s">
        <v>65</v>
      </c>
      <c r="D18" s="9"/>
      <c r="E18" s="180">
        <v>2252</v>
      </c>
      <c r="F18" s="90">
        <v>2516.46931701536</v>
      </c>
      <c r="G18" s="86">
        <v>1713</v>
      </c>
      <c r="H18" s="90">
        <v>2520</v>
      </c>
      <c r="I18" s="87">
        <f t="shared" si="0"/>
        <v>111.9005328596803</v>
      </c>
      <c r="J18" s="87">
        <f t="shared" si="1"/>
        <v>100.14030304127959</v>
      </c>
      <c r="K18" s="82">
        <v>2720</v>
      </c>
      <c r="L18" s="56"/>
      <c r="M18" s="56"/>
      <c r="N18" s="58"/>
      <c r="O18" s="58"/>
      <c r="Q18" s="58"/>
    </row>
    <row r="19" spans="1:17" ht="25.5" x14ac:dyDescent="0.2">
      <c r="A19" s="114">
        <v>2</v>
      </c>
      <c r="B19" s="6" t="s">
        <v>8</v>
      </c>
      <c r="C19" s="114" t="s">
        <v>46</v>
      </c>
      <c r="D19" s="13">
        <v>70.81</v>
      </c>
      <c r="E19" s="7">
        <f>E14/E118*1000</f>
        <v>46.780829143078172</v>
      </c>
      <c r="F19" s="90">
        <v>52</v>
      </c>
      <c r="G19" s="7"/>
      <c r="H19" s="7">
        <f>H14/H118*1000</f>
        <v>52.017241379310349</v>
      </c>
      <c r="I19" s="87">
        <f t="shared" ref="I19" si="2">H19/E19*100</f>
        <v>111.19350026955854</v>
      </c>
      <c r="J19" s="87">
        <f t="shared" ref="J19" si="3">H19/F19*100</f>
        <v>100.03315649867375</v>
      </c>
      <c r="K19" s="7">
        <f>K14/K118*1000</f>
        <v>56.188870151770658</v>
      </c>
      <c r="M19" s="56"/>
      <c r="N19" s="58"/>
      <c r="O19" s="58"/>
      <c r="Q19" s="58"/>
    </row>
    <row r="20" spans="1:17" ht="24.75" customHeight="1" x14ac:dyDescent="0.2">
      <c r="A20" s="114">
        <v>3</v>
      </c>
      <c r="B20" s="6" t="s">
        <v>59</v>
      </c>
      <c r="C20" s="114" t="s">
        <v>3</v>
      </c>
      <c r="D20" s="13" t="s">
        <v>204</v>
      </c>
      <c r="E20" s="188">
        <v>6.47</v>
      </c>
      <c r="F20" s="13" t="s">
        <v>204</v>
      </c>
      <c r="G20" s="13">
        <v>10.18</v>
      </c>
      <c r="H20" s="7">
        <f>H9/E9*100-100</f>
        <v>10.134391916321988</v>
      </c>
      <c r="I20" s="7">
        <f>H20/E20*100</f>
        <v>156.63666022135993</v>
      </c>
      <c r="J20" s="7">
        <f>H20/10*100</f>
        <v>101.34391916321988</v>
      </c>
      <c r="K20" s="7">
        <f>K9/H9*100-100</f>
        <v>10.18335684062059</v>
      </c>
      <c r="M20" s="56"/>
      <c r="N20" s="58"/>
      <c r="O20" s="58"/>
      <c r="Q20" s="58"/>
    </row>
    <row r="21" spans="1:17" ht="24.75" hidden="1" customHeight="1" x14ac:dyDescent="0.2">
      <c r="A21" s="114" t="s">
        <v>4</v>
      </c>
      <c r="B21" s="6" t="s">
        <v>60</v>
      </c>
      <c r="C21" s="114" t="s">
        <v>3</v>
      </c>
      <c r="D21" s="114"/>
      <c r="E21" s="188">
        <v>5.75</v>
      </c>
      <c r="F21" s="7">
        <f>F10/E10*100-100</f>
        <v>3.6886358315874332</v>
      </c>
      <c r="G21" s="7"/>
      <c r="H21" s="7"/>
      <c r="I21" s="7"/>
      <c r="J21" s="7"/>
      <c r="K21" s="7">
        <f>K10/H10*100-100</f>
        <v>5.4624121146565727</v>
      </c>
      <c r="M21" s="56"/>
      <c r="N21" s="58"/>
      <c r="O21" s="58"/>
      <c r="Q21" s="58"/>
    </row>
    <row r="22" spans="1:17" ht="24.75" hidden="1" customHeight="1" x14ac:dyDescent="0.2">
      <c r="A22" s="114" t="s">
        <v>4</v>
      </c>
      <c r="B22" s="6" t="s">
        <v>61</v>
      </c>
      <c r="C22" s="114" t="s">
        <v>3</v>
      </c>
      <c r="D22" s="114"/>
      <c r="E22" s="188">
        <v>12.04</v>
      </c>
      <c r="F22" s="7">
        <f>F11/E11*100-100</f>
        <v>14.451703039918499</v>
      </c>
      <c r="G22" s="7"/>
      <c r="H22" s="7"/>
      <c r="I22" s="7"/>
      <c r="J22" s="7"/>
      <c r="K22" s="7">
        <f>K11/H11*100-100</f>
        <v>13.061224489795919</v>
      </c>
      <c r="M22" s="56"/>
      <c r="N22" s="58"/>
      <c r="O22" s="58"/>
      <c r="Q22" s="58"/>
    </row>
    <row r="23" spans="1:17" ht="24.75" hidden="1" customHeight="1" x14ac:dyDescent="0.2">
      <c r="A23" s="114" t="s">
        <v>4</v>
      </c>
      <c r="B23" s="6" t="s">
        <v>6</v>
      </c>
      <c r="C23" s="114" t="s">
        <v>3</v>
      </c>
      <c r="D23" s="114"/>
      <c r="E23" s="188">
        <v>3.76</v>
      </c>
      <c r="F23" s="7">
        <f>F12/E12*100-100</f>
        <v>10.375003683052597</v>
      </c>
      <c r="G23" s="7"/>
      <c r="H23" s="7"/>
      <c r="I23" s="7"/>
      <c r="J23" s="7"/>
      <c r="K23" s="7">
        <f>K12/H12*100-100</f>
        <v>11.053180396246091</v>
      </c>
      <c r="M23" s="56"/>
      <c r="N23" s="58"/>
      <c r="O23" s="58"/>
      <c r="Q23" s="58"/>
    </row>
    <row r="24" spans="1:17" ht="24.75" hidden="1" customHeight="1" x14ac:dyDescent="0.2">
      <c r="A24" s="114" t="s">
        <v>4</v>
      </c>
      <c r="B24" s="6" t="s">
        <v>62</v>
      </c>
      <c r="C24" s="114" t="s">
        <v>3</v>
      </c>
      <c r="D24" s="114"/>
      <c r="E24" s="188">
        <v>5.89</v>
      </c>
      <c r="F24" s="7">
        <f>F13/E13*100-100</f>
        <v>7.5456266044594997</v>
      </c>
      <c r="G24" s="7"/>
      <c r="H24" s="7"/>
      <c r="I24" s="7"/>
      <c r="J24" s="7"/>
      <c r="K24" s="7">
        <f>K13/H13*100-100</f>
        <v>7.9037800687285227</v>
      </c>
      <c r="M24" s="56"/>
      <c r="N24" s="58"/>
      <c r="O24" s="58"/>
      <c r="Q24" s="58"/>
    </row>
    <row r="25" spans="1:17" ht="22.5" customHeight="1" x14ac:dyDescent="0.2">
      <c r="A25" s="10">
        <v>4</v>
      </c>
      <c r="B25" s="6" t="s">
        <v>66</v>
      </c>
      <c r="C25" s="114"/>
      <c r="D25" s="13">
        <v>100</v>
      </c>
      <c r="E25" s="91">
        <f>SUM(E26:E29)</f>
        <v>100</v>
      </c>
      <c r="F25" s="91">
        <v>100</v>
      </c>
      <c r="G25" s="91">
        <v>100</v>
      </c>
      <c r="H25" s="91">
        <v>100</v>
      </c>
      <c r="I25" s="7">
        <f t="shared" ref="I25:I29" si="4">H25/E25*100</f>
        <v>100</v>
      </c>
      <c r="J25" s="91"/>
      <c r="K25" s="91">
        <v>100</v>
      </c>
      <c r="M25" s="56"/>
      <c r="N25" s="58"/>
      <c r="O25" s="58"/>
      <c r="Q25" s="58"/>
    </row>
    <row r="26" spans="1:17" ht="22.5" customHeight="1" x14ac:dyDescent="0.2">
      <c r="A26" s="114" t="s">
        <v>4</v>
      </c>
      <c r="B26" s="11" t="s">
        <v>142</v>
      </c>
      <c r="C26" s="114" t="s">
        <v>3</v>
      </c>
      <c r="D26" s="69" t="s">
        <v>222</v>
      </c>
      <c r="E26" s="7">
        <f>E15/E$14*100</f>
        <v>20.666716776909201</v>
      </c>
      <c r="F26" s="92" t="s">
        <v>193</v>
      </c>
      <c r="G26" s="93">
        <v>11.326778363700946</v>
      </c>
      <c r="H26" s="7">
        <f>H15/H$14*100</f>
        <v>20.053032814053694</v>
      </c>
      <c r="I26" s="7">
        <f t="shared" si="4"/>
        <v>97.030568670001941</v>
      </c>
      <c r="J26" s="7"/>
      <c r="K26" s="206" t="s">
        <v>222</v>
      </c>
    </row>
    <row r="27" spans="1:17" ht="22.5" customHeight="1" x14ac:dyDescent="0.2">
      <c r="A27" s="114" t="s">
        <v>4</v>
      </c>
      <c r="B27" s="11" t="s">
        <v>61</v>
      </c>
      <c r="C27" s="114" t="s">
        <v>3</v>
      </c>
      <c r="D27" s="69" t="s">
        <v>227</v>
      </c>
      <c r="E27" s="7">
        <f>E16/E$14*100</f>
        <v>28.438815393866506</v>
      </c>
      <c r="F27" s="92" t="s">
        <v>194</v>
      </c>
      <c r="G27" s="93">
        <v>33.629472113271078</v>
      </c>
      <c r="H27" s="7">
        <f>H16/H$14*100</f>
        <v>29.23433874709977</v>
      </c>
      <c r="I27" s="7">
        <f t="shared" si="4"/>
        <v>102.79731536709802</v>
      </c>
      <c r="J27" s="7"/>
      <c r="K27" s="206" t="s">
        <v>223</v>
      </c>
      <c r="M27" s="57"/>
    </row>
    <row r="28" spans="1:17" ht="22.5" customHeight="1" x14ac:dyDescent="0.2">
      <c r="A28" s="114" t="s">
        <v>4</v>
      </c>
      <c r="B28" s="11" t="s">
        <v>6</v>
      </c>
      <c r="C28" s="114" t="s">
        <v>3</v>
      </c>
      <c r="D28" s="69" t="s">
        <v>195</v>
      </c>
      <c r="E28" s="7">
        <f>E17/E$14*100</f>
        <v>42.430847865303669</v>
      </c>
      <c r="F28" s="92" t="s">
        <v>195</v>
      </c>
      <c r="G28" s="93">
        <v>46.332434506048557</v>
      </c>
      <c r="H28" s="7">
        <f>H17/H$14*100</f>
        <v>42.359960225389457</v>
      </c>
      <c r="I28" s="7">
        <f t="shared" si="4"/>
        <v>99.832933718083495</v>
      </c>
      <c r="J28" s="7"/>
      <c r="K28" s="206" t="s">
        <v>195</v>
      </c>
    </row>
    <row r="29" spans="1:17" ht="22.5" customHeight="1" x14ac:dyDescent="0.2">
      <c r="A29" s="114" t="s">
        <v>4</v>
      </c>
      <c r="B29" s="11" t="s">
        <v>45</v>
      </c>
      <c r="C29" s="114" t="s">
        <v>3</v>
      </c>
      <c r="D29" s="69" t="s">
        <v>228</v>
      </c>
      <c r="E29" s="7">
        <f>E18/E$14*100</f>
        <v>8.4636199639206247</v>
      </c>
      <c r="F29" s="92" t="s">
        <v>205</v>
      </c>
      <c r="G29" s="93">
        <v>8.7113150169794213</v>
      </c>
      <c r="H29" s="7">
        <f>H18/H$14*100</f>
        <v>8.3526682134570756</v>
      </c>
      <c r="I29" s="7">
        <f t="shared" si="4"/>
        <v>98.689074522054128</v>
      </c>
      <c r="J29" s="7"/>
      <c r="K29" s="206" t="s">
        <v>224</v>
      </c>
    </row>
    <row r="30" spans="1:17" ht="22.5" customHeight="1" x14ac:dyDescent="0.2">
      <c r="A30" s="111">
        <v>5</v>
      </c>
      <c r="B30" s="207" t="s">
        <v>87</v>
      </c>
      <c r="C30" s="111"/>
      <c r="D30" s="111"/>
      <c r="E30" s="7"/>
      <c r="F30" s="7"/>
      <c r="G30" s="7"/>
      <c r="H30" s="7"/>
      <c r="I30" s="7"/>
      <c r="J30" s="7"/>
      <c r="K30" s="7"/>
    </row>
    <row r="31" spans="1:17" ht="22.5" customHeight="1" x14ac:dyDescent="0.2">
      <c r="A31" s="98" t="s">
        <v>88</v>
      </c>
      <c r="B31" s="208" t="s">
        <v>89</v>
      </c>
      <c r="C31" s="98"/>
      <c r="D31" s="98"/>
      <c r="E31" s="7"/>
      <c r="F31" s="7"/>
      <c r="G31" s="7"/>
      <c r="H31" s="7"/>
      <c r="I31" s="7"/>
      <c r="J31" s="7"/>
      <c r="K31" s="7"/>
    </row>
    <row r="32" spans="1:17" ht="22.5" customHeight="1" x14ac:dyDescent="0.2">
      <c r="A32" s="98" t="s">
        <v>90</v>
      </c>
      <c r="B32" s="208" t="s">
        <v>54</v>
      </c>
      <c r="C32" s="98"/>
      <c r="D32" s="98"/>
      <c r="E32" s="7"/>
      <c r="F32" s="7"/>
      <c r="G32" s="7"/>
      <c r="H32" s="7"/>
      <c r="I32" s="7"/>
      <c r="J32" s="7"/>
      <c r="K32" s="7"/>
    </row>
    <row r="33" spans="1:11" ht="22.5" customHeight="1" x14ac:dyDescent="0.2">
      <c r="A33" s="98" t="s">
        <v>4</v>
      </c>
      <c r="B33" s="209" t="s">
        <v>143</v>
      </c>
      <c r="C33" s="94" t="s">
        <v>68</v>
      </c>
      <c r="D33" s="95"/>
      <c r="E33" s="95">
        <v>23323.4</v>
      </c>
      <c r="F33" s="96">
        <v>22876.6</v>
      </c>
      <c r="G33" s="95">
        <v>22973.08</v>
      </c>
      <c r="H33" s="96">
        <v>22973.1</v>
      </c>
      <c r="I33" s="87">
        <f>H33/E33*100</f>
        <v>98.498074894740896</v>
      </c>
      <c r="J33" s="87">
        <f>H33/F33*100</f>
        <v>100.42182841855872</v>
      </c>
      <c r="K33" s="82">
        <v>22648</v>
      </c>
    </row>
    <row r="34" spans="1:11" ht="22.5" hidden="1" customHeight="1" x14ac:dyDescent="0.2">
      <c r="A34" s="94" t="s">
        <v>38</v>
      </c>
      <c r="B34" s="210" t="s">
        <v>144</v>
      </c>
      <c r="C34" s="94" t="s">
        <v>36</v>
      </c>
      <c r="D34" s="95"/>
      <c r="E34" s="95">
        <v>7123.7</v>
      </c>
      <c r="F34" s="95">
        <v>7062</v>
      </c>
      <c r="G34" s="95">
        <v>7277.6</v>
      </c>
      <c r="H34" s="97">
        <v>7277.6</v>
      </c>
      <c r="I34" s="87">
        <f t="shared" ref="I34:I48" si="5">H34/E34*100</f>
        <v>102.16039417718321</v>
      </c>
      <c r="J34" s="87">
        <f t="shared" ref="J34:J48" si="6">H34/F34*100</f>
        <v>103.05295950155764</v>
      </c>
      <c r="K34" s="82">
        <v>7218</v>
      </c>
    </row>
    <row r="35" spans="1:11" ht="22.5" hidden="1" customHeight="1" x14ac:dyDescent="0.2">
      <c r="A35" s="94" t="s">
        <v>38</v>
      </c>
      <c r="B35" s="210" t="s">
        <v>145</v>
      </c>
      <c r="C35" s="94" t="s">
        <v>36</v>
      </c>
      <c r="D35" s="95"/>
      <c r="E35" s="95">
        <v>16217</v>
      </c>
      <c r="F35" s="95">
        <v>15815</v>
      </c>
      <c r="G35" s="95">
        <v>15695.48</v>
      </c>
      <c r="H35" s="97">
        <v>15695.5</v>
      </c>
      <c r="I35" s="87">
        <f t="shared" si="5"/>
        <v>96.784238761793191</v>
      </c>
      <c r="J35" s="87">
        <f t="shared" si="6"/>
        <v>99.244388239013588</v>
      </c>
      <c r="K35" s="82">
        <v>15430</v>
      </c>
    </row>
    <row r="36" spans="1:11" ht="22.5" customHeight="1" x14ac:dyDescent="0.2">
      <c r="A36" s="94" t="s">
        <v>4</v>
      </c>
      <c r="B36" s="209" t="s">
        <v>146</v>
      </c>
      <c r="C36" s="94" t="s">
        <v>68</v>
      </c>
      <c r="D36" s="12">
        <v>25000</v>
      </c>
      <c r="E36" s="95">
        <v>28986</v>
      </c>
      <c r="F36" s="96">
        <v>29292.320000000003</v>
      </c>
      <c r="G36" s="95">
        <v>29630.9</v>
      </c>
      <c r="H36" s="95">
        <v>29708.9</v>
      </c>
      <c r="I36" s="87">
        <f t="shared" si="5"/>
        <v>102.49396260263578</v>
      </c>
      <c r="J36" s="87">
        <f t="shared" si="6"/>
        <v>101.4221475117027</v>
      </c>
      <c r="K36" s="82">
        <v>28934</v>
      </c>
    </row>
    <row r="37" spans="1:11" ht="22.5" hidden="1" customHeight="1" x14ac:dyDescent="0.2">
      <c r="A37" s="94" t="s">
        <v>38</v>
      </c>
      <c r="B37" s="211" t="s">
        <v>147</v>
      </c>
      <c r="C37" s="94" t="s">
        <v>36</v>
      </c>
      <c r="D37" s="12"/>
      <c r="E37" s="7">
        <v>578.4</v>
      </c>
      <c r="F37" s="7">
        <v>116</v>
      </c>
      <c r="G37" s="7">
        <v>454.6</v>
      </c>
      <c r="H37" s="95">
        <v>510.9</v>
      </c>
      <c r="I37" s="87">
        <f t="shared" si="5"/>
        <v>88.329875518672196</v>
      </c>
      <c r="J37" s="87">
        <f t="shared" si="6"/>
        <v>440.43103448275861</v>
      </c>
      <c r="K37" s="82">
        <v>87</v>
      </c>
    </row>
    <row r="38" spans="1:11" ht="22.5" hidden="1" customHeight="1" x14ac:dyDescent="0.2">
      <c r="A38" s="94" t="s">
        <v>38</v>
      </c>
      <c r="B38" s="211" t="s">
        <v>148</v>
      </c>
      <c r="C38" s="94" t="s">
        <v>36</v>
      </c>
      <c r="D38" s="12"/>
      <c r="E38" s="7">
        <v>24001</v>
      </c>
      <c r="F38" s="7">
        <v>24650</v>
      </c>
      <c r="G38" s="7">
        <v>24508.2</v>
      </c>
      <c r="H38" s="97">
        <v>24509.5</v>
      </c>
      <c r="I38" s="87">
        <f t="shared" si="5"/>
        <v>102.11866172242823</v>
      </c>
      <c r="J38" s="87">
        <f t="shared" si="6"/>
        <v>99.430020283975665</v>
      </c>
      <c r="K38" s="82">
        <v>25061</v>
      </c>
    </row>
    <row r="39" spans="1:11" ht="22.5" customHeight="1" x14ac:dyDescent="0.2">
      <c r="A39" s="94" t="s">
        <v>4</v>
      </c>
      <c r="B39" s="209" t="s">
        <v>149</v>
      </c>
      <c r="C39" s="94" t="s">
        <v>68</v>
      </c>
      <c r="D39" s="12">
        <v>70000</v>
      </c>
      <c r="E39" s="95">
        <v>76841</v>
      </c>
      <c r="F39" s="96">
        <v>75995.48</v>
      </c>
      <c r="G39" s="95">
        <v>76784.800000000003</v>
      </c>
      <c r="H39" s="95">
        <v>77030.100000000006</v>
      </c>
      <c r="I39" s="87">
        <f t="shared" si="5"/>
        <v>100.2460925807837</v>
      </c>
      <c r="J39" s="87">
        <f t="shared" si="6"/>
        <v>101.36142307410915</v>
      </c>
      <c r="K39" s="82">
        <v>76982</v>
      </c>
    </row>
    <row r="40" spans="1:11" ht="22.5" hidden="1" customHeight="1" x14ac:dyDescent="0.2">
      <c r="A40" s="94" t="s">
        <v>38</v>
      </c>
      <c r="B40" s="211" t="s">
        <v>147</v>
      </c>
      <c r="C40" s="94" t="s">
        <v>36</v>
      </c>
      <c r="D40" s="12"/>
      <c r="E40" s="95"/>
      <c r="F40" s="95"/>
      <c r="G40" s="95"/>
      <c r="H40" s="97"/>
      <c r="I40" s="87"/>
      <c r="J40" s="87"/>
      <c r="K40" s="82"/>
    </row>
    <row r="41" spans="1:11" ht="22.5" hidden="1" customHeight="1" x14ac:dyDescent="0.2">
      <c r="A41" s="94" t="s">
        <v>38</v>
      </c>
      <c r="B41" s="211" t="s">
        <v>148</v>
      </c>
      <c r="C41" s="94" t="s">
        <v>36</v>
      </c>
      <c r="D41" s="12"/>
      <c r="E41" s="95">
        <v>56038</v>
      </c>
      <c r="F41" s="95">
        <v>65000</v>
      </c>
      <c r="G41" s="95"/>
      <c r="H41" s="95"/>
      <c r="I41" s="87">
        <f t="shared" si="5"/>
        <v>0</v>
      </c>
      <c r="J41" s="87">
        <f t="shared" si="6"/>
        <v>0</v>
      </c>
      <c r="K41" s="82"/>
    </row>
    <row r="42" spans="1:11" ht="22.5" customHeight="1" x14ac:dyDescent="0.2">
      <c r="A42" s="94" t="s">
        <v>4</v>
      </c>
      <c r="B42" s="209" t="s">
        <v>150</v>
      </c>
      <c r="C42" s="94" t="s">
        <v>68</v>
      </c>
      <c r="D42" s="12">
        <v>34100</v>
      </c>
      <c r="E42" s="95">
        <v>38768</v>
      </c>
      <c r="F42" s="96">
        <v>37720</v>
      </c>
      <c r="G42" s="95">
        <v>40107.699999999997</v>
      </c>
      <c r="H42" s="97">
        <v>40136.699999999997</v>
      </c>
      <c r="I42" s="87">
        <f t="shared" si="5"/>
        <v>103.53048906314486</v>
      </c>
      <c r="J42" s="87">
        <f t="shared" si="6"/>
        <v>106.40694591728526</v>
      </c>
      <c r="K42" s="82">
        <v>38009</v>
      </c>
    </row>
    <row r="43" spans="1:11" ht="22.5" customHeight="1" x14ac:dyDescent="0.2">
      <c r="A43" s="94" t="s">
        <v>4</v>
      </c>
      <c r="B43" s="209" t="s">
        <v>151</v>
      </c>
      <c r="C43" s="94" t="s">
        <v>68</v>
      </c>
      <c r="D43" s="12"/>
      <c r="E43" s="95">
        <v>945</v>
      </c>
      <c r="F43" s="96">
        <v>910</v>
      </c>
      <c r="G43" s="95">
        <v>955</v>
      </c>
      <c r="H43" s="97">
        <v>955</v>
      </c>
      <c r="I43" s="87">
        <f t="shared" si="5"/>
        <v>101.05820105820106</v>
      </c>
      <c r="J43" s="87">
        <f t="shared" si="6"/>
        <v>104.94505494505495</v>
      </c>
      <c r="K43" s="82">
        <v>954</v>
      </c>
    </row>
    <row r="44" spans="1:11" ht="22.5" customHeight="1" x14ac:dyDescent="0.2">
      <c r="A44" s="94" t="s">
        <v>4</v>
      </c>
      <c r="B44" s="209" t="s">
        <v>152</v>
      </c>
      <c r="C44" s="94" t="s">
        <v>68</v>
      </c>
      <c r="D44" s="12"/>
      <c r="E44" s="95">
        <v>5531</v>
      </c>
      <c r="F44" s="96">
        <v>5327.1</v>
      </c>
      <c r="G44" s="95">
        <v>5363.2</v>
      </c>
      <c r="H44" s="97">
        <v>5399.9</v>
      </c>
      <c r="I44" s="87">
        <f t="shared" si="5"/>
        <v>97.629723377327778</v>
      </c>
      <c r="J44" s="87">
        <f t="shared" si="6"/>
        <v>101.36659721048974</v>
      </c>
      <c r="K44" s="82">
        <v>5035</v>
      </c>
    </row>
    <row r="45" spans="1:11" ht="22.5" customHeight="1" x14ac:dyDescent="0.2">
      <c r="A45" s="94" t="s">
        <v>4</v>
      </c>
      <c r="B45" s="11" t="s">
        <v>153</v>
      </c>
      <c r="C45" s="94" t="s">
        <v>68</v>
      </c>
      <c r="D45" s="12">
        <v>10000</v>
      </c>
      <c r="E45" s="95">
        <v>6375</v>
      </c>
      <c r="F45" s="96">
        <v>9375</v>
      </c>
      <c r="G45" s="95">
        <v>9295</v>
      </c>
      <c r="H45" s="97">
        <v>9375</v>
      </c>
      <c r="I45" s="87">
        <f t="shared" si="5"/>
        <v>147.05882352941177</v>
      </c>
      <c r="J45" s="87">
        <f t="shared" si="6"/>
        <v>100</v>
      </c>
      <c r="K45" s="82">
        <v>10483</v>
      </c>
    </row>
    <row r="46" spans="1:11" s="8" customFormat="1" ht="22.5" customHeight="1" x14ac:dyDescent="0.2">
      <c r="A46" s="98"/>
      <c r="B46" s="130" t="s">
        <v>183</v>
      </c>
      <c r="C46" s="98" t="s">
        <v>36</v>
      </c>
      <c r="D46" s="99"/>
      <c r="E46" s="100">
        <v>2000</v>
      </c>
      <c r="F46" s="101">
        <v>3000</v>
      </c>
      <c r="G46" s="100">
        <v>2920</v>
      </c>
      <c r="H46" s="102">
        <v>3000</v>
      </c>
      <c r="I46" s="87">
        <f t="shared" si="5"/>
        <v>150</v>
      </c>
      <c r="J46" s="87">
        <f t="shared" si="6"/>
        <v>100</v>
      </c>
      <c r="K46" s="85">
        <v>1108</v>
      </c>
    </row>
    <row r="47" spans="1:11" ht="22.5" customHeight="1" x14ac:dyDescent="0.2">
      <c r="A47" s="94" t="s">
        <v>4</v>
      </c>
      <c r="B47" s="11" t="s">
        <v>154</v>
      </c>
      <c r="C47" s="94" t="s">
        <v>68</v>
      </c>
      <c r="D47" s="12">
        <v>2000</v>
      </c>
      <c r="E47" s="95">
        <v>1219.2</v>
      </c>
      <c r="F47" s="96">
        <v>2219</v>
      </c>
      <c r="G47" s="95">
        <v>2360.2199999999998</v>
      </c>
      <c r="H47" s="97">
        <v>2362.6999999999998</v>
      </c>
      <c r="I47" s="87">
        <f t="shared" si="5"/>
        <v>193.79101049868763</v>
      </c>
      <c r="J47" s="87">
        <f t="shared" si="6"/>
        <v>106.4758900405588</v>
      </c>
      <c r="K47" s="226">
        <v>2873</v>
      </c>
    </row>
    <row r="48" spans="1:11" s="8" customFormat="1" ht="22.5" customHeight="1" x14ac:dyDescent="0.2">
      <c r="A48" s="98"/>
      <c r="B48" s="130" t="s">
        <v>183</v>
      </c>
      <c r="C48" s="98" t="s">
        <v>36</v>
      </c>
      <c r="D48" s="100"/>
      <c r="E48" s="100">
        <v>823.9</v>
      </c>
      <c r="F48" s="101">
        <v>1000</v>
      </c>
      <c r="G48" s="100">
        <v>1141.02</v>
      </c>
      <c r="H48" s="102">
        <v>1143.5</v>
      </c>
      <c r="I48" s="87">
        <f t="shared" si="5"/>
        <v>138.79111542662946</v>
      </c>
      <c r="J48" s="87">
        <f t="shared" si="6"/>
        <v>114.35</v>
      </c>
      <c r="K48" s="85">
        <v>510</v>
      </c>
    </row>
    <row r="49" spans="1:11" ht="22.5" customHeight="1" x14ac:dyDescent="0.2">
      <c r="A49" s="98" t="s">
        <v>91</v>
      </c>
      <c r="B49" s="208" t="s">
        <v>92</v>
      </c>
      <c r="C49" s="98"/>
      <c r="D49" s="98"/>
      <c r="E49" s="7"/>
      <c r="F49" s="7"/>
      <c r="G49" s="7"/>
      <c r="H49" s="7"/>
      <c r="I49" s="7"/>
      <c r="J49" s="7"/>
      <c r="K49" s="7"/>
    </row>
    <row r="50" spans="1:11" ht="22.5" customHeight="1" x14ac:dyDescent="0.2">
      <c r="A50" s="94" t="s">
        <v>4</v>
      </c>
      <c r="B50" s="212" t="s">
        <v>155</v>
      </c>
      <c r="C50" s="94" t="s">
        <v>56</v>
      </c>
      <c r="D50" s="103">
        <v>556144.5</v>
      </c>
      <c r="E50" s="103">
        <v>120008</v>
      </c>
      <c r="F50" s="104">
        <v>116858.84</v>
      </c>
      <c r="G50" s="103">
        <v>39521.399999999994</v>
      </c>
      <c r="H50" s="103">
        <v>121710.34993999999</v>
      </c>
      <c r="I50" s="87">
        <f t="shared" ref="I50:I56" si="7">H50/E50*100</f>
        <v>101.4185303813079</v>
      </c>
      <c r="J50" s="87">
        <f t="shared" ref="J50:J56" si="8">H50/F50*100</f>
        <v>104.15159857825047</v>
      </c>
      <c r="K50" s="105">
        <v>121672</v>
      </c>
    </row>
    <row r="51" spans="1:11" ht="22.5" hidden="1" customHeight="1" x14ac:dyDescent="0.2">
      <c r="A51" s="94" t="s">
        <v>38</v>
      </c>
      <c r="B51" s="211" t="s">
        <v>156</v>
      </c>
      <c r="C51" s="94" t="s">
        <v>36</v>
      </c>
      <c r="D51" s="95"/>
      <c r="E51" s="95">
        <v>96839</v>
      </c>
      <c r="F51" s="95">
        <v>93980</v>
      </c>
      <c r="G51" s="95"/>
      <c r="H51" s="95"/>
      <c r="I51" s="87">
        <f t="shared" si="7"/>
        <v>0</v>
      </c>
      <c r="J51" s="87">
        <f t="shared" si="8"/>
        <v>0</v>
      </c>
      <c r="K51" s="87"/>
    </row>
    <row r="52" spans="1:11" ht="22.5" hidden="1" customHeight="1" x14ac:dyDescent="0.2">
      <c r="A52" s="94" t="s">
        <v>38</v>
      </c>
      <c r="B52" s="211" t="s">
        <v>152</v>
      </c>
      <c r="C52" s="94" t="s">
        <v>36</v>
      </c>
      <c r="D52" s="95"/>
      <c r="E52" s="95">
        <v>23169</v>
      </c>
      <c r="F52" s="95">
        <v>22879</v>
      </c>
      <c r="G52" s="95"/>
      <c r="H52" s="95"/>
      <c r="I52" s="87">
        <f t="shared" si="7"/>
        <v>0</v>
      </c>
      <c r="J52" s="87">
        <f t="shared" si="8"/>
        <v>0</v>
      </c>
      <c r="K52" s="87"/>
    </row>
    <row r="53" spans="1:11" ht="22.5" customHeight="1" x14ac:dyDescent="0.2">
      <c r="A53" s="94" t="s">
        <v>4</v>
      </c>
      <c r="B53" s="212" t="s">
        <v>179</v>
      </c>
      <c r="C53" s="106" t="s">
        <v>56</v>
      </c>
      <c r="D53" s="12">
        <v>289263</v>
      </c>
      <c r="E53" s="12">
        <v>61789</v>
      </c>
      <c r="F53" s="107">
        <v>67627.074999999997</v>
      </c>
      <c r="G53" s="12"/>
      <c r="H53" s="12">
        <v>67541.3</v>
      </c>
      <c r="I53" s="87">
        <f t="shared" si="7"/>
        <v>109.30958584861384</v>
      </c>
      <c r="J53" s="87">
        <f t="shared" si="8"/>
        <v>99.873164705112572</v>
      </c>
      <c r="K53" s="82">
        <v>69552</v>
      </c>
    </row>
    <row r="54" spans="1:11" ht="22.5" customHeight="1" x14ac:dyDescent="0.2">
      <c r="A54" s="94" t="s">
        <v>4</v>
      </c>
      <c r="B54" s="212" t="s">
        <v>157</v>
      </c>
      <c r="C54" s="94" t="s">
        <v>36</v>
      </c>
      <c r="D54" s="12">
        <v>493957.99999999994</v>
      </c>
      <c r="E54" s="12">
        <v>80982</v>
      </c>
      <c r="F54" s="107">
        <v>94800</v>
      </c>
      <c r="G54" s="12">
        <v>38450</v>
      </c>
      <c r="H54" s="12">
        <v>98208</v>
      </c>
      <c r="I54" s="87">
        <f t="shared" si="7"/>
        <v>121.27139364303179</v>
      </c>
      <c r="J54" s="87">
        <f t="shared" si="8"/>
        <v>103.59493670886076</v>
      </c>
      <c r="K54" s="82">
        <v>100635</v>
      </c>
    </row>
    <row r="55" spans="1:11" ht="22.5" customHeight="1" x14ac:dyDescent="0.2">
      <c r="A55" s="94" t="s">
        <v>4</v>
      </c>
      <c r="B55" s="212" t="s">
        <v>150</v>
      </c>
      <c r="C55" s="94" t="s">
        <v>36</v>
      </c>
      <c r="D55" s="12"/>
      <c r="E55" s="12">
        <v>584896</v>
      </c>
      <c r="F55" s="107">
        <v>570530</v>
      </c>
      <c r="G55" s="108"/>
      <c r="H55" s="107">
        <v>628910.80000000005</v>
      </c>
      <c r="I55" s="87">
        <f t="shared" si="7"/>
        <v>107.52523525549842</v>
      </c>
      <c r="J55" s="87">
        <f t="shared" si="8"/>
        <v>110.23273096944948</v>
      </c>
      <c r="K55" s="82">
        <v>604621</v>
      </c>
    </row>
    <row r="56" spans="1:11" ht="22.5" customHeight="1" x14ac:dyDescent="0.2">
      <c r="A56" s="94" t="s">
        <v>4</v>
      </c>
      <c r="B56" s="212" t="s">
        <v>158</v>
      </c>
      <c r="C56" s="94" t="s">
        <v>36</v>
      </c>
      <c r="D56" s="12"/>
      <c r="E56" s="12">
        <v>52355</v>
      </c>
      <c r="F56" s="107">
        <v>51300</v>
      </c>
      <c r="G56" s="12"/>
      <c r="H56" s="12">
        <v>54230.3</v>
      </c>
      <c r="I56" s="87">
        <f t="shared" si="7"/>
        <v>103.58189284691053</v>
      </c>
      <c r="J56" s="87">
        <f t="shared" si="8"/>
        <v>105.7120857699805</v>
      </c>
      <c r="K56" s="82">
        <v>54515</v>
      </c>
    </row>
    <row r="57" spans="1:11" ht="22.5" customHeight="1" x14ac:dyDescent="0.2">
      <c r="A57" s="98" t="s">
        <v>93</v>
      </c>
      <c r="B57" s="130" t="s">
        <v>94</v>
      </c>
      <c r="C57" s="98"/>
      <c r="D57" s="98"/>
      <c r="E57" s="7"/>
      <c r="F57" s="7"/>
      <c r="G57" s="7"/>
      <c r="H57" s="7"/>
      <c r="I57" s="7"/>
      <c r="J57" s="7"/>
      <c r="K57" s="7"/>
    </row>
    <row r="58" spans="1:11" ht="22.5" customHeight="1" x14ac:dyDescent="0.2">
      <c r="A58" s="94" t="s">
        <v>4</v>
      </c>
      <c r="B58" s="11" t="s">
        <v>159</v>
      </c>
      <c r="C58" s="94" t="s">
        <v>68</v>
      </c>
      <c r="D58" s="12">
        <v>4500</v>
      </c>
      <c r="E58" s="95">
        <v>1240.7</v>
      </c>
      <c r="F58" s="109">
        <v>1740.7</v>
      </c>
      <c r="G58" s="109">
        <f>E58+G59</f>
        <v>1334.9670000000001</v>
      </c>
      <c r="H58" s="109">
        <v>1740.7</v>
      </c>
      <c r="I58" s="87">
        <f t="shared" ref="I58:I61" si="9">H58/E58*100</f>
        <v>140.29983074071089</v>
      </c>
      <c r="J58" s="87">
        <f t="shared" ref="J58:J61" si="10">H58/F58*100</f>
        <v>100</v>
      </c>
      <c r="K58" s="87">
        <v>2240.6999999999998</v>
      </c>
    </row>
    <row r="59" spans="1:11" ht="22.5" customHeight="1" x14ac:dyDescent="0.2">
      <c r="A59" s="94"/>
      <c r="B59" s="130" t="s">
        <v>183</v>
      </c>
      <c r="C59" s="94" t="s">
        <v>36</v>
      </c>
      <c r="D59" s="12"/>
      <c r="E59" s="95">
        <v>333.49400000000003</v>
      </c>
      <c r="F59" s="110">
        <v>500</v>
      </c>
      <c r="G59" s="109">
        <v>94.266999999999996</v>
      </c>
      <c r="H59" s="109">
        <v>500</v>
      </c>
      <c r="I59" s="84">
        <f t="shared" si="9"/>
        <v>149.92773483181105</v>
      </c>
      <c r="J59" s="84">
        <f t="shared" si="10"/>
        <v>100</v>
      </c>
      <c r="K59" s="84">
        <v>500</v>
      </c>
    </row>
    <row r="60" spans="1:11" ht="22.5" customHeight="1" x14ac:dyDescent="0.2">
      <c r="A60" s="94" t="s">
        <v>4</v>
      </c>
      <c r="B60" s="11" t="s">
        <v>160</v>
      </c>
      <c r="C60" s="94" t="s">
        <v>68</v>
      </c>
      <c r="D60" s="12">
        <v>10000</v>
      </c>
      <c r="E60" s="12">
        <v>2663.66</v>
      </c>
      <c r="F60" s="109">
        <v>4663.66</v>
      </c>
      <c r="G60" s="109">
        <f>E60+G61</f>
        <v>4645.9799999999996</v>
      </c>
      <c r="H60" s="109">
        <v>4857.29</v>
      </c>
      <c r="I60" s="87">
        <f t="shared" si="9"/>
        <v>182.35397911144818</v>
      </c>
      <c r="J60" s="87">
        <f t="shared" si="10"/>
        <v>104.15188928867028</v>
      </c>
      <c r="K60" s="82">
        <v>5417</v>
      </c>
    </row>
    <row r="61" spans="1:11" ht="22.5" customHeight="1" x14ac:dyDescent="0.2">
      <c r="A61" s="94"/>
      <c r="B61" s="130" t="s">
        <v>183</v>
      </c>
      <c r="C61" s="94" t="s">
        <v>36</v>
      </c>
      <c r="D61" s="95"/>
      <c r="E61" s="95">
        <v>1306.2600000000002</v>
      </c>
      <c r="F61" s="110">
        <v>2000</v>
      </c>
      <c r="G61" s="109">
        <v>1982.32</v>
      </c>
      <c r="H61" s="109">
        <v>2193.63</v>
      </c>
      <c r="I61" s="84">
        <f t="shared" si="9"/>
        <v>167.93211152450505</v>
      </c>
      <c r="J61" s="84">
        <f t="shared" si="10"/>
        <v>109.68150000000001</v>
      </c>
      <c r="K61" s="85">
        <v>910</v>
      </c>
    </row>
    <row r="62" spans="1:11" ht="22.5" customHeight="1" x14ac:dyDescent="0.2">
      <c r="A62" s="98" t="s">
        <v>95</v>
      </c>
      <c r="B62" s="208" t="s">
        <v>96</v>
      </c>
      <c r="C62" s="98"/>
      <c r="D62" s="98"/>
      <c r="E62" s="7"/>
      <c r="F62" s="7"/>
      <c r="G62" s="7"/>
      <c r="H62" s="7"/>
      <c r="I62" s="7"/>
      <c r="J62" s="7"/>
      <c r="K62" s="7"/>
    </row>
    <row r="63" spans="1:11" ht="22.5" customHeight="1" x14ac:dyDescent="0.2">
      <c r="A63" s="98" t="s">
        <v>90</v>
      </c>
      <c r="B63" s="213" t="s">
        <v>50</v>
      </c>
      <c r="C63" s="98"/>
      <c r="D63" s="98"/>
      <c r="E63" s="7"/>
      <c r="F63" s="7"/>
      <c r="G63" s="7"/>
      <c r="H63" s="7"/>
      <c r="I63" s="7"/>
      <c r="J63" s="7"/>
      <c r="K63" s="7"/>
    </row>
    <row r="64" spans="1:11" ht="22.5" customHeight="1" x14ac:dyDescent="0.2">
      <c r="A64" s="111" t="s">
        <v>4</v>
      </c>
      <c r="B64" s="192" t="s">
        <v>51</v>
      </c>
      <c r="C64" s="111" t="s">
        <v>69</v>
      </c>
      <c r="D64" s="12"/>
      <c r="E64" s="12">
        <v>26320</v>
      </c>
      <c r="F64" s="107">
        <v>25000</v>
      </c>
      <c r="G64" s="112">
        <v>24530</v>
      </c>
      <c r="H64" s="112">
        <v>25000</v>
      </c>
      <c r="I64" s="87">
        <f t="shared" ref="I64:I66" si="11">H64/E64*100</f>
        <v>94.984802431610944</v>
      </c>
      <c r="J64" s="87">
        <f t="shared" ref="J64:J66" si="12">H64/F64*100</f>
        <v>100</v>
      </c>
      <c r="K64" s="82">
        <v>24100</v>
      </c>
    </row>
    <row r="65" spans="1:11" ht="22.5" customHeight="1" x14ac:dyDescent="0.2">
      <c r="A65" s="111" t="s">
        <v>4</v>
      </c>
      <c r="B65" s="192" t="s">
        <v>52</v>
      </c>
      <c r="C65" s="111" t="s">
        <v>36</v>
      </c>
      <c r="D65" s="12">
        <v>99000</v>
      </c>
      <c r="E65" s="12">
        <v>84000</v>
      </c>
      <c r="F65" s="107">
        <v>84500</v>
      </c>
      <c r="G65" s="112">
        <v>84370</v>
      </c>
      <c r="H65" s="112">
        <v>84500</v>
      </c>
      <c r="I65" s="87">
        <f t="shared" si="11"/>
        <v>100.59523809523809</v>
      </c>
      <c r="J65" s="87">
        <f t="shared" si="12"/>
        <v>100</v>
      </c>
      <c r="K65" s="82">
        <v>85000</v>
      </c>
    </row>
    <row r="66" spans="1:11" ht="22.5" customHeight="1" x14ac:dyDescent="0.2">
      <c r="A66" s="111" t="s">
        <v>4</v>
      </c>
      <c r="B66" s="192" t="s">
        <v>53</v>
      </c>
      <c r="C66" s="111" t="s">
        <v>36</v>
      </c>
      <c r="D66" s="12"/>
      <c r="E66" s="12">
        <v>156500</v>
      </c>
      <c r="F66" s="107">
        <v>165000</v>
      </c>
      <c r="G66" s="112">
        <v>156150</v>
      </c>
      <c r="H66" s="112">
        <v>165000</v>
      </c>
      <c r="I66" s="87">
        <f t="shared" si="11"/>
        <v>105.43130990415335</v>
      </c>
      <c r="J66" s="87">
        <f t="shared" si="12"/>
        <v>100</v>
      </c>
      <c r="K66" s="82">
        <v>168180</v>
      </c>
    </row>
    <row r="67" spans="1:11" ht="22.5" customHeight="1" x14ac:dyDescent="0.2">
      <c r="A67" s="113" t="s">
        <v>91</v>
      </c>
      <c r="B67" s="214" t="s">
        <v>97</v>
      </c>
      <c r="C67" s="113"/>
      <c r="D67" s="113"/>
      <c r="E67" s="7"/>
      <c r="F67" s="7"/>
      <c r="G67" s="7"/>
      <c r="H67" s="7"/>
      <c r="I67" s="7"/>
      <c r="J67" s="7"/>
      <c r="K67" s="7"/>
    </row>
    <row r="68" spans="1:11" ht="22.5" customHeight="1" x14ac:dyDescent="0.2">
      <c r="A68" s="111" t="s">
        <v>4</v>
      </c>
      <c r="B68" s="215" t="s">
        <v>11</v>
      </c>
      <c r="C68" s="111" t="s">
        <v>56</v>
      </c>
      <c r="D68" s="12">
        <v>156790.00000000003</v>
      </c>
      <c r="E68" s="12">
        <v>30660</v>
      </c>
      <c r="F68" s="107">
        <v>35000</v>
      </c>
      <c r="G68" s="97">
        <v>28790</v>
      </c>
      <c r="H68" s="112">
        <v>35000</v>
      </c>
      <c r="I68" s="87">
        <f t="shared" ref="I68:I69" si="13">H68/E68*100</f>
        <v>114.15525114155251</v>
      </c>
      <c r="J68" s="87">
        <f t="shared" ref="J68:J69" si="14">H68/F68*100</f>
        <v>100</v>
      </c>
      <c r="K68" s="82">
        <v>36750</v>
      </c>
    </row>
    <row r="69" spans="1:11" ht="22.5" customHeight="1" x14ac:dyDescent="0.2">
      <c r="A69" s="113"/>
      <c r="B69" s="214" t="s">
        <v>98</v>
      </c>
      <c r="C69" s="113" t="s">
        <v>56</v>
      </c>
      <c r="D69" s="12"/>
      <c r="E69" s="12">
        <v>20336</v>
      </c>
      <c r="F69" s="107">
        <v>22000</v>
      </c>
      <c r="G69" s="97">
        <v>18657</v>
      </c>
      <c r="H69" s="112">
        <v>22000</v>
      </c>
      <c r="I69" s="87">
        <f t="shared" si="13"/>
        <v>108.1825334382376</v>
      </c>
      <c r="J69" s="87">
        <f t="shared" si="14"/>
        <v>100</v>
      </c>
      <c r="K69" s="85">
        <v>23100</v>
      </c>
    </row>
    <row r="70" spans="1:11" ht="22.5" customHeight="1" x14ac:dyDescent="0.2">
      <c r="A70" s="113" t="s">
        <v>99</v>
      </c>
      <c r="B70" s="216" t="s">
        <v>12</v>
      </c>
      <c r="C70" s="113"/>
      <c r="D70" s="95"/>
      <c r="E70" s="95"/>
      <c r="F70" s="95"/>
      <c r="G70" s="95"/>
      <c r="H70" s="95"/>
      <c r="I70" s="95"/>
      <c r="J70" s="95"/>
      <c r="K70" s="84"/>
    </row>
    <row r="71" spans="1:11" ht="22.5" customHeight="1" x14ac:dyDescent="0.2">
      <c r="A71" s="113" t="s">
        <v>4</v>
      </c>
      <c r="B71" s="11" t="s">
        <v>161</v>
      </c>
      <c r="C71" s="114" t="s">
        <v>68</v>
      </c>
      <c r="D71" s="12">
        <v>15000</v>
      </c>
      <c r="E71" s="12">
        <v>4823</v>
      </c>
      <c r="F71" s="115">
        <v>4500</v>
      </c>
      <c r="G71" s="109">
        <v>4787.1400000000003</v>
      </c>
      <c r="H71" s="116">
        <v>5193</v>
      </c>
      <c r="I71" s="87">
        <f t="shared" ref="I71:I72" si="15">H71/E71*100</f>
        <v>107.67157370930956</v>
      </c>
      <c r="J71" s="87">
        <f t="shared" ref="J71:J72" si="16">H71/F71*100</f>
        <v>115.39999999999999</v>
      </c>
      <c r="K71" s="82">
        <v>3368</v>
      </c>
    </row>
    <row r="72" spans="1:11" ht="25.5" x14ac:dyDescent="0.2">
      <c r="A72" s="113" t="s">
        <v>4</v>
      </c>
      <c r="B72" s="11" t="s">
        <v>162</v>
      </c>
      <c r="C72" s="114" t="s">
        <v>3</v>
      </c>
      <c r="D72" s="95">
        <v>64</v>
      </c>
      <c r="E72" s="95">
        <v>63.12</v>
      </c>
      <c r="F72" s="117">
        <v>63.12</v>
      </c>
      <c r="G72" s="109">
        <v>63.12</v>
      </c>
      <c r="H72" s="109">
        <v>63.12</v>
      </c>
      <c r="I72" s="87">
        <f t="shared" si="15"/>
        <v>100</v>
      </c>
      <c r="J72" s="87">
        <f t="shared" si="16"/>
        <v>100</v>
      </c>
      <c r="K72" s="87">
        <v>63.12</v>
      </c>
    </row>
    <row r="73" spans="1:11" ht="22.5" customHeight="1" x14ac:dyDescent="0.2">
      <c r="A73" s="217" t="s">
        <v>100</v>
      </c>
      <c r="B73" s="218" t="s">
        <v>13</v>
      </c>
      <c r="C73" s="219"/>
      <c r="D73" s="219"/>
      <c r="E73" s="7"/>
      <c r="F73" s="7"/>
      <c r="G73" s="7"/>
      <c r="H73" s="7"/>
      <c r="I73" s="7"/>
      <c r="J73" s="7"/>
      <c r="K73" s="7"/>
    </row>
    <row r="74" spans="1:11" ht="22.5" customHeight="1" x14ac:dyDescent="0.2">
      <c r="A74" s="220" t="s">
        <v>4</v>
      </c>
      <c r="B74" s="11" t="s">
        <v>184</v>
      </c>
      <c r="C74" s="118" t="s">
        <v>68</v>
      </c>
      <c r="D74" s="12">
        <v>1463.94</v>
      </c>
      <c r="E74" s="12">
        <v>788</v>
      </c>
      <c r="F74" s="107">
        <v>805</v>
      </c>
      <c r="G74" s="12">
        <v>797</v>
      </c>
      <c r="H74" s="12">
        <v>844</v>
      </c>
      <c r="I74" s="87">
        <f t="shared" ref="I74:I76" si="17">H74/E74*100</f>
        <v>107.10659898477158</v>
      </c>
      <c r="J74" s="87">
        <f t="shared" ref="J74:J76" si="18">H74/F74*100</f>
        <v>104.84472049689441</v>
      </c>
      <c r="K74" s="82">
        <v>850</v>
      </c>
    </row>
    <row r="75" spans="1:11" ht="22.5" customHeight="1" x14ac:dyDescent="0.2">
      <c r="A75" s="220" t="s">
        <v>4</v>
      </c>
      <c r="B75" s="11" t="s">
        <v>14</v>
      </c>
      <c r="C75" s="118" t="s">
        <v>56</v>
      </c>
      <c r="D75" s="12"/>
      <c r="E75" s="12">
        <v>1816</v>
      </c>
      <c r="F75" s="107">
        <v>1850</v>
      </c>
      <c r="G75" s="112">
        <v>1875</v>
      </c>
      <c r="H75" s="112">
        <v>1871</v>
      </c>
      <c r="I75" s="87">
        <f t="shared" si="17"/>
        <v>103.02863436123349</v>
      </c>
      <c r="J75" s="87">
        <f t="shared" si="18"/>
        <v>101.13513513513514</v>
      </c>
      <c r="K75" s="82">
        <v>1868</v>
      </c>
    </row>
    <row r="76" spans="1:11" ht="22.5" customHeight="1" x14ac:dyDescent="0.2">
      <c r="A76" s="220" t="s">
        <v>4</v>
      </c>
      <c r="B76" s="11" t="s">
        <v>15</v>
      </c>
      <c r="C76" s="118" t="s">
        <v>56</v>
      </c>
      <c r="D76" s="12"/>
      <c r="E76" s="12">
        <v>5353</v>
      </c>
      <c r="F76" s="107">
        <v>5500</v>
      </c>
      <c r="G76" s="112">
        <v>3663</v>
      </c>
      <c r="H76" s="112">
        <v>6482</v>
      </c>
      <c r="I76" s="87">
        <f t="shared" si="17"/>
        <v>121.09097702223053</v>
      </c>
      <c r="J76" s="87">
        <f t="shared" si="18"/>
        <v>117.85454545454546</v>
      </c>
      <c r="K76" s="82">
        <v>6469.6399000000001</v>
      </c>
    </row>
    <row r="77" spans="1:11" ht="22.5" customHeight="1" x14ac:dyDescent="0.2">
      <c r="A77" s="111">
        <v>6</v>
      </c>
      <c r="B77" s="207" t="s">
        <v>101</v>
      </c>
      <c r="C77" s="32"/>
      <c r="D77" s="32"/>
      <c r="E77" s="7"/>
      <c r="F77" s="7"/>
      <c r="G77" s="7"/>
      <c r="H77" s="7"/>
      <c r="I77" s="7"/>
      <c r="J77" s="7"/>
      <c r="K77" s="7"/>
    </row>
    <row r="78" spans="1:11" ht="22.5" customHeight="1" x14ac:dyDescent="0.2">
      <c r="A78" s="220" t="s">
        <v>4</v>
      </c>
      <c r="B78" s="221" t="s">
        <v>163</v>
      </c>
      <c r="C78" s="222" t="s">
        <v>110</v>
      </c>
      <c r="D78" s="53">
        <v>2755000</v>
      </c>
      <c r="E78" s="53">
        <v>391405</v>
      </c>
      <c r="F78" s="53">
        <v>500000</v>
      </c>
      <c r="G78" s="53">
        <f>285141+43535</f>
        <v>328676</v>
      </c>
      <c r="H78" s="53">
        <v>450000</v>
      </c>
      <c r="I78" s="7">
        <f>(H78/E78)*100</f>
        <v>114.97042705126404</v>
      </c>
      <c r="J78" s="7">
        <f>(H78/F78)*100</f>
        <v>90</v>
      </c>
      <c r="K78" s="53">
        <v>500000</v>
      </c>
    </row>
    <row r="79" spans="1:11" ht="22.5" customHeight="1" x14ac:dyDescent="0.2">
      <c r="A79" s="220" t="s">
        <v>4</v>
      </c>
      <c r="B79" s="221" t="s">
        <v>164</v>
      </c>
      <c r="C79" s="222" t="s">
        <v>56</v>
      </c>
      <c r="D79" s="53">
        <v>1890000</v>
      </c>
      <c r="E79" s="53">
        <v>288300</v>
      </c>
      <c r="F79" s="53">
        <v>300000</v>
      </c>
      <c r="G79" s="53">
        <f>150836+31595</f>
        <v>182431</v>
      </c>
      <c r="H79" s="53">
        <v>300000</v>
      </c>
      <c r="I79" s="7">
        <f t="shared" ref="I79:I84" si="19">(H79/E79)*100</f>
        <v>104.05827263267429</v>
      </c>
      <c r="J79" s="7">
        <f t="shared" ref="J79:J84" si="20">(H79/F79)*100</f>
        <v>100</v>
      </c>
      <c r="K79" s="53">
        <v>320000</v>
      </c>
    </row>
    <row r="80" spans="1:11" ht="22.5" customHeight="1" x14ac:dyDescent="0.2">
      <c r="A80" s="220" t="s">
        <v>4</v>
      </c>
      <c r="B80" s="221" t="s">
        <v>165</v>
      </c>
      <c r="C80" s="222" t="s">
        <v>56</v>
      </c>
      <c r="D80" s="53">
        <v>95000</v>
      </c>
      <c r="E80" s="53">
        <v>9267</v>
      </c>
      <c r="F80" s="53">
        <v>12000</v>
      </c>
      <c r="G80" s="53">
        <v>7188</v>
      </c>
      <c r="H80" s="53">
        <v>12000</v>
      </c>
      <c r="I80" s="7">
        <f t="shared" si="19"/>
        <v>129.49174490126254</v>
      </c>
      <c r="J80" s="7">
        <f t="shared" si="20"/>
        <v>100</v>
      </c>
      <c r="K80" s="53">
        <v>13000</v>
      </c>
    </row>
    <row r="81" spans="1:14" ht="22.5" customHeight="1" x14ac:dyDescent="0.2">
      <c r="A81" s="220" t="s">
        <v>4</v>
      </c>
      <c r="B81" s="221" t="s">
        <v>166</v>
      </c>
      <c r="C81" s="222" t="s">
        <v>110</v>
      </c>
      <c r="D81" s="53">
        <v>216850</v>
      </c>
      <c r="E81" s="53">
        <v>34993.285906040321</v>
      </c>
      <c r="F81" s="53">
        <v>42500</v>
      </c>
      <c r="G81" s="53">
        <f>22020.9731543624+2161.07382550336</f>
        <v>24182.046979865761</v>
      </c>
      <c r="H81" s="53">
        <v>42500</v>
      </c>
      <c r="I81" s="7">
        <f t="shared" si="19"/>
        <v>121.45186969327713</v>
      </c>
      <c r="J81" s="7">
        <f t="shared" si="20"/>
        <v>100</v>
      </c>
      <c r="K81" s="53">
        <v>43350</v>
      </c>
    </row>
    <row r="82" spans="1:14" ht="22.5" customHeight="1" x14ac:dyDescent="0.2">
      <c r="A82" s="220" t="s">
        <v>4</v>
      </c>
      <c r="B82" s="221" t="s">
        <v>167</v>
      </c>
      <c r="C82" s="222" t="s">
        <v>102</v>
      </c>
      <c r="D82" s="53">
        <v>21660</v>
      </c>
      <c r="E82" s="53">
        <v>1953.3000000000002</v>
      </c>
      <c r="F82" s="53">
        <v>3300</v>
      </c>
      <c r="G82" s="53">
        <f>2025.53+323.8</f>
        <v>2349.33</v>
      </c>
      <c r="H82" s="53">
        <v>3300</v>
      </c>
      <c r="I82" s="7">
        <f t="shared" si="19"/>
        <v>168.94486254031636</v>
      </c>
      <c r="J82" s="7">
        <f t="shared" si="20"/>
        <v>100</v>
      </c>
      <c r="K82" s="53">
        <v>4254</v>
      </c>
    </row>
    <row r="83" spans="1:14" ht="22.5" customHeight="1" x14ac:dyDescent="0.2">
      <c r="A83" s="220" t="s">
        <v>4</v>
      </c>
      <c r="B83" s="221" t="s">
        <v>168</v>
      </c>
      <c r="C83" s="222" t="s">
        <v>102</v>
      </c>
      <c r="D83" s="53">
        <v>2398</v>
      </c>
      <c r="E83" s="53">
        <v>440.71999999999997</v>
      </c>
      <c r="F83" s="53">
        <v>450</v>
      </c>
      <c r="G83" s="53">
        <f>337.29+44.2</f>
        <v>381.49</v>
      </c>
      <c r="H83" s="53">
        <v>450</v>
      </c>
      <c r="I83" s="7">
        <f t="shared" si="19"/>
        <v>102.10564530767836</v>
      </c>
      <c r="J83" s="7">
        <f t="shared" si="20"/>
        <v>100</v>
      </c>
      <c r="K83" s="53">
        <v>478</v>
      </c>
    </row>
    <row r="84" spans="1:14" ht="22.5" customHeight="1" x14ac:dyDescent="0.2">
      <c r="A84" s="220" t="s">
        <v>4</v>
      </c>
      <c r="B84" s="221" t="s">
        <v>169</v>
      </c>
      <c r="C84" s="222" t="s">
        <v>111</v>
      </c>
      <c r="D84" s="53">
        <v>38750</v>
      </c>
      <c r="E84" s="53">
        <v>3545.4886960882641</v>
      </c>
      <c r="F84" s="53">
        <v>3800</v>
      </c>
      <c r="G84" s="53">
        <f>2668.00401203611+315.947843530592</f>
        <v>2983.9518555667019</v>
      </c>
      <c r="H84" s="53">
        <v>3800</v>
      </c>
      <c r="I84" s="7">
        <f t="shared" si="19"/>
        <v>107.1784548119569</v>
      </c>
      <c r="J84" s="7">
        <f t="shared" si="20"/>
        <v>100</v>
      </c>
      <c r="K84" s="53">
        <v>4000</v>
      </c>
    </row>
    <row r="85" spans="1:14" ht="25.5" x14ac:dyDescent="0.2">
      <c r="A85" s="223">
        <v>7</v>
      </c>
      <c r="B85" s="33" t="s">
        <v>103</v>
      </c>
      <c r="C85" s="32" t="s">
        <v>7</v>
      </c>
      <c r="D85" s="53">
        <v>159234</v>
      </c>
      <c r="E85" s="190">
        <v>25152.43</v>
      </c>
      <c r="F85" s="119">
        <v>28490</v>
      </c>
      <c r="G85" s="95">
        <v>26155</v>
      </c>
      <c r="H85" s="12">
        <v>30898</v>
      </c>
      <c r="I85" s="87">
        <f t="shared" ref="I85" si="21">H85/E85*100</f>
        <v>122.84300165033757</v>
      </c>
      <c r="J85" s="87">
        <f t="shared" ref="J85" si="22">H85/F85*100</f>
        <v>108.45208845208845</v>
      </c>
      <c r="K85" s="119">
        <v>31481</v>
      </c>
    </row>
    <row r="86" spans="1:14" ht="22.5" customHeight="1" x14ac:dyDescent="0.2">
      <c r="A86" s="32">
        <v>8</v>
      </c>
      <c r="B86" s="33" t="s">
        <v>19</v>
      </c>
      <c r="C86" s="32"/>
      <c r="D86" s="32"/>
      <c r="E86" s="7"/>
      <c r="F86" s="7"/>
      <c r="G86" s="7"/>
      <c r="H86" s="7"/>
      <c r="I86" s="7"/>
      <c r="J86" s="7"/>
      <c r="K86" s="7"/>
    </row>
    <row r="87" spans="1:14" ht="22.5" customHeight="1" x14ac:dyDescent="0.2">
      <c r="A87" s="222" t="s">
        <v>4</v>
      </c>
      <c r="B87" s="193" t="s">
        <v>39</v>
      </c>
      <c r="C87" s="32" t="s">
        <v>104</v>
      </c>
      <c r="D87" s="53">
        <v>10100000</v>
      </c>
      <c r="E87" s="120">
        <f>SUM(E88:E89)</f>
        <v>311000</v>
      </c>
      <c r="F87" s="120">
        <f t="shared" ref="F87" si="23">SUM(F88:F89)</f>
        <v>900000</v>
      </c>
      <c r="G87" s="112">
        <v>982000</v>
      </c>
      <c r="H87" s="112">
        <f>H88+H89</f>
        <v>1100000</v>
      </c>
      <c r="I87" s="7">
        <f>H87/E87*100</f>
        <v>353.6977491961415</v>
      </c>
      <c r="J87" s="7">
        <f t="shared" ref="J87:J93" si="24">H87/F87*100</f>
        <v>122.22222222222223</v>
      </c>
      <c r="K87" s="120">
        <v>1300000</v>
      </c>
      <c r="N87" s="65">
        <f>G87/F87*100</f>
        <v>109.11111111111111</v>
      </c>
    </row>
    <row r="88" spans="1:14" ht="22.5" customHeight="1" x14ac:dyDescent="0.2">
      <c r="A88" s="222" t="s">
        <v>38</v>
      </c>
      <c r="B88" s="224" t="s">
        <v>170</v>
      </c>
      <c r="C88" s="32" t="s">
        <v>36</v>
      </c>
      <c r="D88" s="53">
        <v>400000</v>
      </c>
      <c r="E88" s="120">
        <v>0</v>
      </c>
      <c r="F88" s="121">
        <v>50000</v>
      </c>
      <c r="G88" s="12">
        <v>100</v>
      </c>
      <c r="H88" s="12">
        <v>500</v>
      </c>
      <c r="I88" s="7"/>
      <c r="J88" s="7">
        <f t="shared" si="24"/>
        <v>1</v>
      </c>
      <c r="K88" s="120">
        <v>5000</v>
      </c>
    </row>
    <row r="89" spans="1:14" ht="22.5" customHeight="1" x14ac:dyDescent="0.2">
      <c r="A89" s="222" t="s">
        <v>38</v>
      </c>
      <c r="B89" s="224" t="s">
        <v>171</v>
      </c>
      <c r="C89" s="32" t="s">
        <v>36</v>
      </c>
      <c r="D89" s="53">
        <v>9700000</v>
      </c>
      <c r="E89" s="120">
        <v>311000</v>
      </c>
      <c r="F89" s="121">
        <v>850000</v>
      </c>
      <c r="G89" s="12">
        <f>G87-G88</f>
        <v>981900</v>
      </c>
      <c r="H89" s="112">
        <v>1099500</v>
      </c>
      <c r="I89" s="7">
        <f t="shared" ref="I89:I93" si="25">H89/E89*100</f>
        <v>353.53697749196141</v>
      </c>
      <c r="J89" s="7">
        <f t="shared" si="24"/>
        <v>129.35294117647058</v>
      </c>
      <c r="K89" s="120">
        <v>1295000</v>
      </c>
      <c r="N89" s="65"/>
    </row>
    <row r="90" spans="1:14" ht="22.5" customHeight="1" x14ac:dyDescent="0.2">
      <c r="A90" s="222" t="s">
        <v>4</v>
      </c>
      <c r="B90" s="193" t="s">
        <v>230</v>
      </c>
      <c r="C90" s="32" t="s">
        <v>7</v>
      </c>
      <c r="D90" s="32"/>
      <c r="E90" s="122">
        <v>85</v>
      </c>
      <c r="F90" s="107">
        <v>250</v>
      </c>
      <c r="G90" s="12">
        <v>264</v>
      </c>
      <c r="H90" s="12">
        <v>265</v>
      </c>
      <c r="I90" s="7">
        <f t="shared" si="25"/>
        <v>311.76470588235293</v>
      </c>
      <c r="J90" s="7">
        <f t="shared" si="24"/>
        <v>106</v>
      </c>
      <c r="K90" s="120">
        <v>320</v>
      </c>
      <c r="M90" s="65"/>
    </row>
    <row r="91" spans="1:14" ht="22.5" customHeight="1" x14ac:dyDescent="0.2">
      <c r="A91" s="34">
        <v>9</v>
      </c>
      <c r="B91" s="37" t="s">
        <v>16</v>
      </c>
      <c r="C91" s="34" t="s">
        <v>76</v>
      </c>
      <c r="D91" s="12">
        <v>60</v>
      </c>
      <c r="E91" s="12">
        <v>35</v>
      </c>
      <c r="F91" s="123">
        <v>44</v>
      </c>
      <c r="G91" s="12">
        <v>36</v>
      </c>
      <c r="H91" s="12">
        <v>43</v>
      </c>
      <c r="I91" s="87">
        <f t="shared" si="25"/>
        <v>122.85714285714286</v>
      </c>
      <c r="J91" s="87">
        <f t="shared" si="24"/>
        <v>97.727272727272734</v>
      </c>
      <c r="K91" s="82">
        <v>48</v>
      </c>
    </row>
    <row r="92" spans="1:14" ht="25.5" x14ac:dyDescent="0.2">
      <c r="A92" s="34"/>
      <c r="B92" s="39" t="s">
        <v>196</v>
      </c>
      <c r="C92" s="34" t="s">
        <v>197</v>
      </c>
      <c r="D92" s="99"/>
      <c r="E92" s="99">
        <v>7</v>
      </c>
      <c r="F92" s="124">
        <v>8</v>
      </c>
      <c r="G92" s="99">
        <v>1</v>
      </c>
      <c r="H92" s="99">
        <v>8</v>
      </c>
      <c r="I92" s="84">
        <f t="shared" si="25"/>
        <v>114.28571428571428</v>
      </c>
      <c r="J92" s="84">
        <f t="shared" si="24"/>
        <v>100</v>
      </c>
      <c r="K92" s="85">
        <v>5</v>
      </c>
    </row>
    <row r="93" spans="1:14" ht="25.5" x14ac:dyDescent="0.2">
      <c r="A93" s="34">
        <v>10</v>
      </c>
      <c r="B93" s="37" t="s">
        <v>232</v>
      </c>
      <c r="C93" s="34" t="s">
        <v>105</v>
      </c>
      <c r="D93" s="12">
        <v>10</v>
      </c>
      <c r="E93" s="12">
        <v>1</v>
      </c>
      <c r="F93" s="12">
        <v>2</v>
      </c>
      <c r="G93" s="12">
        <v>0</v>
      </c>
      <c r="H93" s="12">
        <v>2</v>
      </c>
      <c r="I93" s="87">
        <f t="shared" si="25"/>
        <v>200</v>
      </c>
      <c r="J93" s="87">
        <f t="shared" si="24"/>
        <v>100</v>
      </c>
      <c r="K93" s="82">
        <v>3</v>
      </c>
    </row>
    <row r="94" spans="1:14" ht="24.75" customHeight="1" x14ac:dyDescent="0.2">
      <c r="A94" s="10">
        <v>11</v>
      </c>
      <c r="B94" s="6" t="s">
        <v>48</v>
      </c>
      <c r="C94" s="114" t="s">
        <v>7</v>
      </c>
      <c r="D94" s="183">
        <v>20000</v>
      </c>
      <c r="E94" s="184">
        <v>3659.045753723</v>
      </c>
      <c r="F94" s="183">
        <v>4000</v>
      </c>
      <c r="G94" s="184">
        <v>3359.9769999999999</v>
      </c>
      <c r="H94" s="184">
        <v>4000</v>
      </c>
      <c r="I94" s="184">
        <f>H94/E94*100</f>
        <v>109.31811923723791</v>
      </c>
      <c r="J94" s="184">
        <f>H94/F94*100</f>
        <v>100</v>
      </c>
      <c r="K94" s="184">
        <v>4200</v>
      </c>
    </row>
    <row r="95" spans="1:14" ht="23.25" customHeight="1" x14ac:dyDescent="0.2">
      <c r="A95" s="10">
        <v>12</v>
      </c>
      <c r="B95" s="6" t="s">
        <v>206</v>
      </c>
      <c r="C95" s="114"/>
      <c r="D95" s="183">
        <v>44372</v>
      </c>
      <c r="E95" s="184">
        <v>7716.8519999999999</v>
      </c>
      <c r="F95" s="183">
        <v>11858.608</v>
      </c>
      <c r="G95" s="184">
        <v>6491.6629999999996</v>
      </c>
      <c r="H95" s="184">
        <v>10140</v>
      </c>
      <c r="I95" s="184">
        <v>131.40073180099864</v>
      </c>
      <c r="J95" s="184">
        <v>86.346204168920764</v>
      </c>
      <c r="K95" s="184">
        <v>10586.897000000001</v>
      </c>
      <c r="M95" s="57"/>
    </row>
    <row r="96" spans="1:14" ht="21.75" customHeight="1" x14ac:dyDescent="0.2">
      <c r="A96" s="127">
        <v>13</v>
      </c>
      <c r="B96" s="128" t="s">
        <v>47</v>
      </c>
      <c r="C96" s="127" t="s">
        <v>9</v>
      </c>
      <c r="D96" s="129">
        <v>250</v>
      </c>
      <c r="E96" s="126">
        <v>290.5</v>
      </c>
      <c r="F96" s="55">
        <v>270</v>
      </c>
      <c r="G96" s="126">
        <v>263</v>
      </c>
      <c r="H96" s="126">
        <v>320.8</v>
      </c>
      <c r="I96" s="126">
        <f>H96/E96*100</f>
        <v>110.4302925989673</v>
      </c>
      <c r="J96" s="126">
        <f>H96/F96*100</f>
        <v>118.81481481481482</v>
      </c>
      <c r="K96" s="126">
        <v>290.5</v>
      </c>
    </row>
    <row r="97" spans="1:14" ht="26.25" customHeight="1" x14ac:dyDescent="0.2">
      <c r="A97" s="127">
        <v>14</v>
      </c>
      <c r="B97" s="128" t="s">
        <v>106</v>
      </c>
      <c r="C97" s="127" t="s">
        <v>9</v>
      </c>
      <c r="D97" s="129">
        <v>8</v>
      </c>
      <c r="E97" s="126">
        <v>6.3</v>
      </c>
      <c r="F97" s="55">
        <v>6.6</v>
      </c>
      <c r="G97" s="126">
        <v>5.75</v>
      </c>
      <c r="H97" s="126">
        <v>6.6</v>
      </c>
      <c r="I97" s="126">
        <f>H97/E97*100</f>
        <v>104.76190476190477</v>
      </c>
      <c r="J97" s="126">
        <f>H97/F97*100</f>
        <v>100</v>
      </c>
      <c r="K97" s="126">
        <v>6.9</v>
      </c>
    </row>
    <row r="98" spans="1:14" ht="25.5" customHeight="1" x14ac:dyDescent="0.2">
      <c r="A98" s="114">
        <v>15</v>
      </c>
      <c r="B98" s="6" t="s">
        <v>49</v>
      </c>
      <c r="C98" s="114" t="s">
        <v>70</v>
      </c>
      <c r="D98" s="13">
        <v>42</v>
      </c>
      <c r="E98" s="13">
        <v>61</v>
      </c>
      <c r="F98" s="53">
        <v>43</v>
      </c>
      <c r="G98" s="13"/>
      <c r="H98" s="237" t="s">
        <v>226</v>
      </c>
      <c r="I98" s="87"/>
      <c r="J98" s="87"/>
      <c r="K98" s="13">
        <v>40</v>
      </c>
    </row>
    <row r="99" spans="1:14" ht="25.5" x14ac:dyDescent="0.2">
      <c r="A99" s="10">
        <v>16</v>
      </c>
      <c r="B99" s="6" t="s">
        <v>71</v>
      </c>
      <c r="C99" s="114" t="s">
        <v>72</v>
      </c>
      <c r="D99" s="114"/>
      <c r="E99" s="13">
        <v>54</v>
      </c>
      <c r="F99" s="55">
        <v>39</v>
      </c>
      <c r="G99" s="13"/>
      <c r="H99" s="238"/>
      <c r="I99" s="13"/>
      <c r="J99" s="13"/>
      <c r="K99" s="13">
        <v>39</v>
      </c>
    </row>
    <row r="100" spans="1:14" ht="25.5" x14ac:dyDescent="0.2">
      <c r="A100" s="10">
        <v>17</v>
      </c>
      <c r="B100" s="6" t="s">
        <v>107</v>
      </c>
      <c r="C100" s="6" t="s">
        <v>70</v>
      </c>
      <c r="D100" s="6"/>
      <c r="E100" s="12">
        <v>59</v>
      </c>
      <c r="F100" s="55">
        <v>38</v>
      </c>
      <c r="G100" s="13"/>
      <c r="H100" s="238"/>
      <c r="I100" s="12"/>
      <c r="J100" s="12"/>
      <c r="K100" s="12">
        <v>38</v>
      </c>
    </row>
    <row r="101" spans="1:14" ht="25.5" x14ac:dyDescent="0.2">
      <c r="A101" s="10">
        <v>18</v>
      </c>
      <c r="B101" s="6" t="s">
        <v>108</v>
      </c>
      <c r="C101" s="6" t="s">
        <v>70</v>
      </c>
      <c r="D101" s="6"/>
      <c r="E101" s="13">
        <v>44</v>
      </c>
      <c r="F101" s="55">
        <v>18</v>
      </c>
      <c r="G101" s="13"/>
      <c r="H101" s="239"/>
      <c r="I101" s="13"/>
      <c r="J101" s="13"/>
      <c r="K101" s="13"/>
      <c r="N101" s="185"/>
    </row>
    <row r="102" spans="1:14" ht="22.5" customHeight="1" x14ac:dyDescent="0.2">
      <c r="A102" s="10">
        <v>19</v>
      </c>
      <c r="B102" s="11" t="s">
        <v>67</v>
      </c>
      <c r="C102" s="114" t="s">
        <v>7</v>
      </c>
      <c r="D102" s="123">
        <v>118000</v>
      </c>
      <c r="E102" s="190">
        <v>20001</v>
      </c>
      <c r="F102" s="119">
        <v>23000</v>
      </c>
      <c r="G102" s="190">
        <v>18431</v>
      </c>
      <c r="H102" s="190">
        <v>23191</v>
      </c>
      <c r="I102" s="87">
        <f t="shared" ref="I102" si="26">H102/E102*100</f>
        <v>115.949202539873</v>
      </c>
      <c r="J102" s="87">
        <f t="shared" ref="J102" si="27">H102/F102*100</f>
        <v>100.83043478260869</v>
      </c>
      <c r="K102" s="12">
        <v>26300</v>
      </c>
      <c r="N102" s="185"/>
    </row>
    <row r="103" spans="1:14" s="8" customFormat="1" ht="22.5" customHeight="1" x14ac:dyDescent="0.2">
      <c r="A103" s="75"/>
      <c r="B103" s="130" t="s">
        <v>109</v>
      </c>
      <c r="C103" s="72" t="s">
        <v>36</v>
      </c>
      <c r="D103" s="131">
        <v>86289</v>
      </c>
      <c r="E103" s="191">
        <v>14850</v>
      </c>
      <c r="F103" s="132">
        <v>16400</v>
      </c>
      <c r="G103" s="191">
        <v>13863</v>
      </c>
      <c r="H103" s="191">
        <v>17150</v>
      </c>
      <c r="I103" s="84">
        <f>H103/E103*100</f>
        <v>115.48821548821549</v>
      </c>
      <c r="J103" s="84">
        <f>H103/F103*100</f>
        <v>104.57317073170731</v>
      </c>
      <c r="K103" s="99">
        <v>19900</v>
      </c>
      <c r="L103" s="2"/>
      <c r="M103" s="2"/>
      <c r="N103" s="185"/>
    </row>
    <row r="104" spans="1:14" ht="19.5" customHeight="1" x14ac:dyDescent="0.2">
      <c r="A104" s="10">
        <v>20</v>
      </c>
      <c r="B104" s="6" t="s">
        <v>112</v>
      </c>
      <c r="C104" s="6"/>
      <c r="D104" s="6"/>
      <c r="E104" s="13"/>
      <c r="F104" s="13"/>
      <c r="G104" s="13"/>
      <c r="H104" s="13"/>
      <c r="I104" s="13"/>
      <c r="J104" s="13"/>
      <c r="K104" s="13"/>
    </row>
    <row r="105" spans="1:14" ht="25.5" x14ac:dyDescent="0.2">
      <c r="A105" s="114" t="s">
        <v>4</v>
      </c>
      <c r="B105" s="6" t="s">
        <v>113</v>
      </c>
      <c r="C105" s="114" t="s">
        <v>20</v>
      </c>
      <c r="D105" s="123">
        <v>4354</v>
      </c>
      <c r="E105" s="120">
        <v>2637</v>
      </c>
      <c r="F105" s="120">
        <f>250+E105</f>
        <v>2887</v>
      </c>
      <c r="G105" s="120">
        <v>2896</v>
      </c>
      <c r="H105" s="120">
        <f>G105+H106-20</f>
        <v>3196</v>
      </c>
      <c r="I105" s="133">
        <f>H105/E105*100</f>
        <v>121.19833143723928</v>
      </c>
      <c r="J105" s="133">
        <f>H105/F105*100</f>
        <v>110.70315206096294</v>
      </c>
      <c r="K105" s="134">
        <f>H105*10%+H105</f>
        <v>3515.6</v>
      </c>
    </row>
    <row r="106" spans="1:14" ht="25.5" customHeight="1" x14ac:dyDescent="0.2">
      <c r="A106" s="10" t="s">
        <v>4</v>
      </c>
      <c r="B106" s="6" t="s">
        <v>73</v>
      </c>
      <c r="C106" s="114" t="s">
        <v>36</v>
      </c>
      <c r="D106" s="123">
        <f>280*4+380</f>
        <v>1500</v>
      </c>
      <c r="E106" s="120">
        <v>301</v>
      </c>
      <c r="F106" s="120">
        <v>310</v>
      </c>
      <c r="G106" s="120">
        <v>303</v>
      </c>
      <c r="H106" s="120">
        <v>320</v>
      </c>
      <c r="I106" s="133">
        <f>H106/E106*100</f>
        <v>106.312292358804</v>
      </c>
      <c r="J106" s="133">
        <f>H106/F106*100</f>
        <v>103.2258064516129</v>
      </c>
      <c r="K106" s="134">
        <v>360</v>
      </c>
    </row>
    <row r="107" spans="1:14" ht="25.5" customHeight="1" x14ac:dyDescent="0.2">
      <c r="A107" s="10" t="s">
        <v>4</v>
      </c>
      <c r="B107" s="6" t="s">
        <v>114</v>
      </c>
      <c r="C107" s="114" t="s">
        <v>7</v>
      </c>
      <c r="D107" s="114"/>
      <c r="E107" s="120">
        <v>7100</v>
      </c>
      <c r="F107" s="120">
        <v>5460</v>
      </c>
      <c r="G107" s="120">
        <v>5655</v>
      </c>
      <c r="H107" s="120">
        <v>6350</v>
      </c>
      <c r="I107" s="133">
        <f>H107/E107*100</f>
        <v>89.436619718309856</v>
      </c>
      <c r="J107" s="133">
        <f t="shared" ref="J107" si="28">H107/F107*100</f>
        <v>116.30036630036631</v>
      </c>
      <c r="K107" s="134">
        <v>7300</v>
      </c>
    </row>
    <row r="108" spans="1:14" ht="25.5" customHeight="1" x14ac:dyDescent="0.2">
      <c r="A108" s="10">
        <v>21</v>
      </c>
      <c r="B108" s="60" t="s">
        <v>22</v>
      </c>
      <c r="C108" s="61"/>
      <c r="D108" s="61"/>
      <c r="E108" s="13"/>
      <c r="F108" s="13"/>
      <c r="G108" s="13"/>
      <c r="H108" s="13"/>
      <c r="I108" s="13"/>
      <c r="J108" s="13"/>
      <c r="K108" s="13"/>
      <c r="N108" s="65"/>
    </row>
    <row r="109" spans="1:14" ht="25.5" customHeight="1" x14ac:dyDescent="0.2">
      <c r="A109" s="10" t="s">
        <v>4</v>
      </c>
      <c r="B109" s="60" t="s">
        <v>115</v>
      </c>
      <c r="C109" s="61" t="s">
        <v>22</v>
      </c>
      <c r="D109" s="77">
        <v>200</v>
      </c>
      <c r="E109" s="78">
        <v>195</v>
      </c>
      <c r="F109" s="79">
        <v>225</v>
      </c>
      <c r="G109" s="78">
        <v>230</v>
      </c>
      <c r="H109" s="78">
        <v>232</v>
      </c>
      <c r="I109" s="135">
        <f t="shared" ref="I109:I111" si="29">H109/E109*100</f>
        <v>118.97435897435898</v>
      </c>
      <c r="J109" s="135">
        <f t="shared" ref="J109:J111" si="30">H109/F109*100</f>
        <v>103.11111111111111</v>
      </c>
      <c r="K109" s="78">
        <v>250</v>
      </c>
    </row>
    <row r="110" spans="1:14" ht="25.5" customHeight="1" x14ac:dyDescent="0.2">
      <c r="A110" s="10" t="s">
        <v>38</v>
      </c>
      <c r="B110" s="62" t="s">
        <v>172</v>
      </c>
      <c r="C110" s="63" t="s">
        <v>22</v>
      </c>
      <c r="D110" s="80">
        <v>82</v>
      </c>
      <c r="E110" s="78">
        <v>31</v>
      </c>
      <c r="F110" s="81">
        <v>30</v>
      </c>
      <c r="G110" s="78">
        <v>43</v>
      </c>
      <c r="H110" s="78">
        <v>48</v>
      </c>
      <c r="I110" s="135">
        <f t="shared" si="29"/>
        <v>154.83870967741936</v>
      </c>
      <c r="J110" s="135">
        <f t="shared" si="30"/>
        <v>160</v>
      </c>
      <c r="K110" s="78">
        <v>30</v>
      </c>
    </row>
    <row r="111" spans="1:14" ht="25.5" customHeight="1" x14ac:dyDescent="0.2">
      <c r="A111" s="10" t="s">
        <v>4</v>
      </c>
      <c r="B111" s="60" t="s">
        <v>229</v>
      </c>
      <c r="C111" s="61" t="s">
        <v>21</v>
      </c>
      <c r="D111" s="136">
        <v>1070</v>
      </c>
      <c r="E111" s="116">
        <v>970</v>
      </c>
      <c r="F111" s="136">
        <v>990</v>
      </c>
      <c r="G111" s="116">
        <v>1197</v>
      </c>
      <c r="H111" s="116">
        <v>1250</v>
      </c>
      <c r="I111" s="135">
        <f t="shared" si="29"/>
        <v>128.86597938144331</v>
      </c>
      <c r="J111" s="135">
        <f t="shared" si="30"/>
        <v>126.26262626262626</v>
      </c>
      <c r="K111" s="116">
        <v>1500</v>
      </c>
    </row>
    <row r="112" spans="1:14" ht="27" customHeight="1" x14ac:dyDescent="0.2">
      <c r="A112" s="10" t="s">
        <v>4</v>
      </c>
      <c r="B112" s="60" t="s">
        <v>116</v>
      </c>
      <c r="C112" s="61" t="s">
        <v>3</v>
      </c>
      <c r="D112" s="77">
        <v>20</v>
      </c>
      <c r="E112" s="109">
        <v>16</v>
      </c>
      <c r="F112" s="183">
        <v>17</v>
      </c>
      <c r="G112" s="78">
        <v>16.7</v>
      </c>
      <c r="H112" s="78">
        <v>17</v>
      </c>
      <c r="I112" s="135">
        <f t="shared" ref="I112" si="31">H112/E112*100</f>
        <v>106.25</v>
      </c>
      <c r="J112" s="135">
        <f t="shared" ref="J112" si="32">H112/F112*100</f>
        <v>100</v>
      </c>
      <c r="K112" s="78">
        <v>17.5</v>
      </c>
    </row>
    <row r="113" spans="1:11" ht="25.5" customHeight="1" x14ac:dyDescent="0.2">
      <c r="A113" s="10">
        <v>22</v>
      </c>
      <c r="B113" s="60" t="s">
        <v>117</v>
      </c>
      <c r="C113" s="64"/>
      <c r="D113" s="64"/>
      <c r="E113" s="13"/>
      <c r="F113" s="13"/>
      <c r="G113" s="13"/>
      <c r="H113" s="13"/>
      <c r="I113" s="13"/>
      <c r="J113" s="13"/>
      <c r="K113" s="13"/>
    </row>
    <row r="114" spans="1:11" ht="25.5" customHeight="1" x14ac:dyDescent="0.2">
      <c r="A114" s="10" t="s">
        <v>4</v>
      </c>
      <c r="B114" s="60" t="s">
        <v>24</v>
      </c>
      <c r="C114" s="61" t="s">
        <v>23</v>
      </c>
      <c r="D114" s="13">
        <v>276</v>
      </c>
      <c r="E114" s="13">
        <v>210</v>
      </c>
      <c r="F114" s="137">
        <v>225</v>
      </c>
      <c r="G114" s="116">
        <v>224</v>
      </c>
      <c r="H114" s="138">
        <v>225</v>
      </c>
      <c r="I114" s="133">
        <f t="shared" ref="I114:I115" si="33">H114/E114*100</f>
        <v>107.14285714285714</v>
      </c>
      <c r="J114" s="133">
        <f t="shared" ref="J114:J115" si="34">H114/F114*100</f>
        <v>100</v>
      </c>
      <c r="K114" s="13">
        <v>250</v>
      </c>
    </row>
    <row r="115" spans="1:11" ht="25.5" customHeight="1" x14ac:dyDescent="0.2">
      <c r="A115" s="10" t="s">
        <v>4</v>
      </c>
      <c r="B115" s="60" t="s">
        <v>118</v>
      </c>
      <c r="C115" s="61" t="s">
        <v>119</v>
      </c>
      <c r="D115" s="116">
        <v>2625</v>
      </c>
      <c r="E115" s="116">
        <v>2190</v>
      </c>
      <c r="F115" s="139">
        <v>2350</v>
      </c>
      <c r="G115" s="116">
        <v>2384</v>
      </c>
      <c r="H115" s="138">
        <v>2390</v>
      </c>
      <c r="I115" s="133">
        <f t="shared" si="33"/>
        <v>109.13242009132421</v>
      </c>
      <c r="J115" s="133">
        <f t="shared" si="34"/>
        <v>101.70212765957447</v>
      </c>
      <c r="K115" s="138">
        <v>2500</v>
      </c>
    </row>
    <row r="116" spans="1:11" s="26" customFormat="1" ht="25.5" customHeight="1" x14ac:dyDescent="0.2">
      <c r="A116" s="24" t="s">
        <v>17</v>
      </c>
      <c r="B116" s="27" t="s">
        <v>120</v>
      </c>
      <c r="C116" s="25"/>
      <c r="D116" s="25"/>
      <c r="E116" s="13"/>
      <c r="F116" s="13"/>
      <c r="G116" s="13"/>
      <c r="H116" s="13"/>
      <c r="I116" s="13"/>
      <c r="J116" s="13"/>
      <c r="K116" s="13"/>
    </row>
    <row r="117" spans="1:11" ht="25.5" customHeight="1" x14ac:dyDescent="0.2">
      <c r="A117" s="34">
        <v>1</v>
      </c>
      <c r="B117" s="30" t="s">
        <v>25</v>
      </c>
      <c r="C117" s="31"/>
      <c r="D117" s="31"/>
      <c r="E117" s="13"/>
      <c r="F117" s="13"/>
      <c r="G117" s="13"/>
      <c r="H117" s="13"/>
      <c r="I117" s="13"/>
      <c r="J117" s="13"/>
      <c r="K117" s="13"/>
    </row>
    <row r="118" spans="1:11" s="26" customFormat="1" ht="25.5" customHeight="1" x14ac:dyDescent="0.2">
      <c r="A118" s="32" t="s">
        <v>4</v>
      </c>
      <c r="B118" s="30" t="s">
        <v>26</v>
      </c>
      <c r="C118" s="31" t="s">
        <v>21</v>
      </c>
      <c r="D118" s="140">
        <v>620000</v>
      </c>
      <c r="E118" s="141">
        <v>568780</v>
      </c>
      <c r="F118" s="123">
        <v>580000</v>
      </c>
      <c r="G118" s="142"/>
      <c r="H118" s="123">
        <v>580000</v>
      </c>
      <c r="I118" s="143">
        <f>H118/E118*100</f>
        <v>101.97264320123773</v>
      </c>
      <c r="J118" s="143">
        <f>H118/F118*100</f>
        <v>100</v>
      </c>
      <c r="K118" s="144">
        <v>593000</v>
      </c>
    </row>
    <row r="119" spans="1:11" s="26" customFormat="1" ht="25.5" customHeight="1" x14ac:dyDescent="0.2">
      <c r="A119" s="32" t="s">
        <v>4</v>
      </c>
      <c r="B119" s="33" t="s">
        <v>121</v>
      </c>
      <c r="C119" s="145" t="s">
        <v>3</v>
      </c>
      <c r="D119" s="146" t="s">
        <v>198</v>
      </c>
      <c r="E119" s="147">
        <v>1.498</v>
      </c>
      <c r="F119" s="148" t="s">
        <v>198</v>
      </c>
      <c r="G119" s="142"/>
      <c r="H119" s="125">
        <v>1.18</v>
      </c>
      <c r="I119" s="143">
        <f t="shared" ref="I119:I121" si="35">H119/E119*100</f>
        <v>78.771695594125504</v>
      </c>
      <c r="J119" s="143">
        <f>H119/1.2*100</f>
        <v>98.333333333333329</v>
      </c>
      <c r="K119" s="148" t="s">
        <v>198</v>
      </c>
    </row>
    <row r="120" spans="1:11" s="26" customFormat="1" ht="25.5" customHeight="1" x14ac:dyDescent="0.2">
      <c r="A120" s="29" t="s">
        <v>4</v>
      </c>
      <c r="B120" s="30" t="s">
        <v>27</v>
      </c>
      <c r="C120" s="31" t="s">
        <v>28</v>
      </c>
      <c r="D120" s="149">
        <v>68</v>
      </c>
      <c r="E120" s="150">
        <v>68</v>
      </c>
      <c r="F120" s="151">
        <v>67.900000000000006</v>
      </c>
      <c r="G120" s="142"/>
      <c r="H120" s="151">
        <v>68.099999999999994</v>
      </c>
      <c r="I120" s="143">
        <f t="shared" si="35"/>
        <v>100.14705882352941</v>
      </c>
      <c r="J120" s="143">
        <f t="shared" ref="J120:J121" si="36">H120/F120*100</f>
        <v>100.2945508100147</v>
      </c>
      <c r="K120" s="151">
        <v>68.3</v>
      </c>
    </row>
    <row r="121" spans="1:11" s="26" customFormat="1" ht="25.5" customHeight="1" x14ac:dyDescent="0.2">
      <c r="A121" s="34" t="s">
        <v>4</v>
      </c>
      <c r="B121" s="30" t="s">
        <v>29</v>
      </c>
      <c r="C121" s="31" t="s">
        <v>122</v>
      </c>
      <c r="D121" s="68">
        <v>106</v>
      </c>
      <c r="E121" s="152">
        <f>ROUND(4838*100/4410,1)</f>
        <v>109.7</v>
      </c>
      <c r="F121" s="151">
        <v>109</v>
      </c>
      <c r="G121" s="150">
        <v>106</v>
      </c>
      <c r="H121" s="151">
        <v>108.7</v>
      </c>
      <c r="I121" s="143">
        <f t="shared" si="35"/>
        <v>99.08842297174111</v>
      </c>
      <c r="J121" s="143">
        <f t="shared" si="36"/>
        <v>99.724770642201833</v>
      </c>
      <c r="K121" s="151">
        <v>108</v>
      </c>
    </row>
    <row r="122" spans="1:11" ht="25.5" customHeight="1" x14ac:dyDescent="0.2">
      <c r="A122" s="34">
        <v>2</v>
      </c>
      <c r="B122" s="35" t="s">
        <v>30</v>
      </c>
      <c r="C122" s="31"/>
      <c r="D122" s="68"/>
      <c r="E122" s="13"/>
      <c r="F122" s="13"/>
      <c r="G122" s="13"/>
      <c r="H122" s="13"/>
      <c r="I122" s="133"/>
      <c r="J122" s="133"/>
      <c r="K122" s="13"/>
    </row>
    <row r="123" spans="1:11" s="26" customFormat="1" ht="25.5" customHeight="1" x14ac:dyDescent="0.2">
      <c r="A123" s="34" t="s">
        <v>4</v>
      </c>
      <c r="B123" s="36" t="s">
        <v>138</v>
      </c>
      <c r="C123" s="34" t="s">
        <v>21</v>
      </c>
      <c r="D123" s="123">
        <v>30000</v>
      </c>
      <c r="E123" s="123">
        <v>6177</v>
      </c>
      <c r="F123" s="123">
        <v>5800</v>
      </c>
      <c r="G123" s="12">
        <v>6964</v>
      </c>
      <c r="H123" s="123">
        <v>7000</v>
      </c>
      <c r="I123" s="87">
        <v>118.2</v>
      </c>
      <c r="J123" s="87">
        <f>H123/F123*100</f>
        <v>120.68965517241379</v>
      </c>
      <c r="K123" s="85">
        <v>6000</v>
      </c>
    </row>
    <row r="124" spans="1:11" s="26" customFormat="1" ht="25.5" customHeight="1" x14ac:dyDescent="0.2">
      <c r="A124" s="34" t="s">
        <v>4</v>
      </c>
      <c r="B124" s="37" t="s">
        <v>123</v>
      </c>
      <c r="C124" s="34" t="s">
        <v>3</v>
      </c>
      <c r="D124" s="153">
        <v>60</v>
      </c>
      <c r="E124" s="95">
        <v>55.7</v>
      </c>
      <c r="F124" s="55">
        <v>55.7</v>
      </c>
      <c r="G124" s="95"/>
      <c r="H124" s="55">
        <v>55.7</v>
      </c>
      <c r="I124" s="87">
        <v>118.2</v>
      </c>
      <c r="J124" s="87">
        <f>H124/F124*100</f>
        <v>100</v>
      </c>
      <c r="K124" s="84">
        <v>57.2</v>
      </c>
    </row>
    <row r="125" spans="1:11" s="26" customFormat="1" ht="25.5" customHeight="1" x14ac:dyDescent="0.2">
      <c r="A125" s="38"/>
      <c r="B125" s="39" t="s">
        <v>124</v>
      </c>
      <c r="C125" s="154" t="s">
        <v>3</v>
      </c>
      <c r="D125" s="154"/>
      <c r="E125" s="95">
        <v>41.6</v>
      </c>
      <c r="F125" s="155">
        <v>39.6</v>
      </c>
      <c r="G125" s="95"/>
      <c r="H125" s="155">
        <v>39.6</v>
      </c>
      <c r="I125" s="87">
        <v>118.2</v>
      </c>
      <c r="J125" s="87">
        <f>H125/F125*100</f>
        <v>100</v>
      </c>
      <c r="K125" s="84">
        <v>41</v>
      </c>
    </row>
    <row r="126" spans="1:11" ht="25.5" customHeight="1" x14ac:dyDescent="0.2">
      <c r="A126" s="31">
        <v>3</v>
      </c>
      <c r="B126" s="37" t="s">
        <v>125</v>
      </c>
      <c r="C126" s="31"/>
      <c r="D126" s="31"/>
      <c r="E126" s="13"/>
      <c r="F126" s="13"/>
      <c r="G126" s="13"/>
      <c r="H126" s="13"/>
      <c r="I126" s="133"/>
      <c r="J126" s="133"/>
      <c r="K126" s="13"/>
    </row>
    <row r="127" spans="1:11" s="26" customFormat="1" ht="25.5" customHeight="1" x14ac:dyDescent="0.2">
      <c r="A127" s="31" t="s">
        <v>4</v>
      </c>
      <c r="B127" s="37" t="s">
        <v>41</v>
      </c>
      <c r="C127" s="34" t="s">
        <v>32</v>
      </c>
      <c r="D127" s="34"/>
      <c r="E127" s="112">
        <v>21989</v>
      </c>
      <c r="F127" s="123">
        <v>16576</v>
      </c>
      <c r="G127" s="156"/>
      <c r="H127" s="123">
        <v>16576</v>
      </c>
      <c r="I127" s="87">
        <v>118.2</v>
      </c>
      <c r="J127" s="87">
        <f t="shared" ref="J127:J130" si="37">H127/F127*100</f>
        <v>100</v>
      </c>
      <c r="K127" s="85">
        <v>16174</v>
      </c>
    </row>
    <row r="128" spans="1:11" s="26" customFormat="1" ht="25.5" customHeight="1" x14ac:dyDescent="0.2">
      <c r="A128" s="31" t="s">
        <v>4</v>
      </c>
      <c r="B128" s="37" t="s">
        <v>42</v>
      </c>
      <c r="C128" s="34" t="s">
        <v>3</v>
      </c>
      <c r="D128" s="34"/>
      <c r="E128" s="97">
        <v>15.32</v>
      </c>
      <c r="F128" s="157">
        <v>11.32</v>
      </c>
      <c r="G128" s="156"/>
      <c r="H128" s="157">
        <v>11.32</v>
      </c>
      <c r="I128" s="87">
        <v>118.2</v>
      </c>
      <c r="J128" s="87">
        <f t="shared" si="37"/>
        <v>100</v>
      </c>
      <c r="K128" s="84">
        <v>10.83</v>
      </c>
    </row>
    <row r="129" spans="1:11" s="26" customFormat="1" ht="25.5" customHeight="1" x14ac:dyDescent="0.2">
      <c r="A129" s="31" t="s">
        <v>4</v>
      </c>
      <c r="B129" s="36" t="s">
        <v>43</v>
      </c>
      <c r="C129" s="34" t="s">
        <v>32</v>
      </c>
      <c r="D129" s="34"/>
      <c r="E129" s="112">
        <v>9091</v>
      </c>
      <c r="F129" s="123">
        <v>11272</v>
      </c>
      <c r="G129" s="156"/>
      <c r="H129" s="123">
        <v>11272</v>
      </c>
      <c r="I129" s="87">
        <v>118.2</v>
      </c>
      <c r="J129" s="87">
        <f t="shared" si="37"/>
        <v>100</v>
      </c>
      <c r="K129" s="85">
        <v>13987</v>
      </c>
    </row>
    <row r="130" spans="1:11" s="26" customFormat="1" ht="25.5" customHeight="1" x14ac:dyDescent="0.2">
      <c r="A130" s="31" t="s">
        <v>4</v>
      </c>
      <c r="B130" s="36" t="s">
        <v>44</v>
      </c>
      <c r="C130" s="34" t="s">
        <v>3</v>
      </c>
      <c r="D130" s="34"/>
      <c r="E130" s="97">
        <v>6.33</v>
      </c>
      <c r="F130" s="158">
        <v>7.69</v>
      </c>
      <c r="G130" s="156"/>
      <c r="H130" s="158">
        <v>7.69</v>
      </c>
      <c r="I130" s="87">
        <v>118.2</v>
      </c>
      <c r="J130" s="87">
        <f t="shared" si="37"/>
        <v>100</v>
      </c>
      <c r="K130" s="84">
        <v>9.36</v>
      </c>
    </row>
    <row r="131" spans="1:11" ht="25.5" customHeight="1" x14ac:dyDescent="0.2">
      <c r="A131" s="31">
        <v>4</v>
      </c>
      <c r="B131" s="37" t="s">
        <v>126</v>
      </c>
      <c r="C131" s="34"/>
      <c r="D131" s="34"/>
      <c r="E131" s="13"/>
      <c r="F131" s="13"/>
      <c r="G131" s="13"/>
      <c r="H131" s="13"/>
      <c r="I131" s="133"/>
      <c r="J131" s="133"/>
      <c r="K131" s="13"/>
    </row>
    <row r="132" spans="1:11" s="26" customFormat="1" ht="25.5" customHeight="1" x14ac:dyDescent="0.2">
      <c r="A132" s="29" t="s">
        <v>4</v>
      </c>
      <c r="B132" s="36" t="s">
        <v>37</v>
      </c>
      <c r="C132" s="34" t="s">
        <v>31</v>
      </c>
      <c r="D132" s="159">
        <v>168725</v>
      </c>
      <c r="E132" s="159">
        <v>164413</v>
      </c>
      <c r="F132" s="159">
        <v>167300</v>
      </c>
      <c r="G132" s="159">
        <v>166769</v>
      </c>
      <c r="H132" s="159">
        <v>167000</v>
      </c>
      <c r="I132" s="160">
        <v>101.57347654990785</v>
      </c>
      <c r="J132" s="160">
        <v>99.820681410639565</v>
      </c>
      <c r="K132" s="159">
        <v>168000</v>
      </c>
    </row>
    <row r="133" spans="1:11" s="26" customFormat="1" ht="25.5" hidden="1" customHeight="1" x14ac:dyDescent="0.2">
      <c r="A133" s="31" t="s">
        <v>38</v>
      </c>
      <c r="B133" s="37" t="s">
        <v>40</v>
      </c>
      <c r="C133" s="34"/>
      <c r="D133" s="34"/>
      <c r="E133" s="120">
        <v>4342</v>
      </c>
      <c r="F133" s="120">
        <v>4450</v>
      </c>
      <c r="G133" s="120">
        <v>4175</v>
      </c>
      <c r="H133" s="120">
        <v>4500</v>
      </c>
      <c r="I133" s="133">
        <f t="shared" ref="I133:I137" si="38">H133/E133*100</f>
        <v>103.63887609396592</v>
      </c>
      <c r="J133" s="133">
        <f t="shared" ref="J133:J137" si="39">H133/F133*100</f>
        <v>101.12359550561798</v>
      </c>
      <c r="K133" s="120">
        <v>4850</v>
      </c>
    </row>
    <row r="134" spans="1:11" s="26" customFormat="1" ht="25.5" hidden="1" customHeight="1" x14ac:dyDescent="0.2">
      <c r="A134" s="31" t="s">
        <v>38</v>
      </c>
      <c r="B134" s="37" t="s">
        <v>173</v>
      </c>
      <c r="C134" s="34" t="s">
        <v>36</v>
      </c>
      <c r="D134" s="34"/>
      <c r="E134" s="120">
        <v>35671</v>
      </c>
      <c r="F134" s="120">
        <v>35990</v>
      </c>
      <c r="G134" s="120">
        <v>34760</v>
      </c>
      <c r="H134" s="120">
        <v>36000</v>
      </c>
      <c r="I134" s="133">
        <f t="shared" si="38"/>
        <v>100.92231784923327</v>
      </c>
      <c r="J134" s="133">
        <f t="shared" si="39"/>
        <v>100.02778549597112</v>
      </c>
      <c r="K134" s="120">
        <v>36500</v>
      </c>
    </row>
    <row r="135" spans="1:11" s="26" customFormat="1" ht="25.5" hidden="1" customHeight="1" x14ac:dyDescent="0.2">
      <c r="A135" s="31" t="s">
        <v>38</v>
      </c>
      <c r="B135" s="37" t="s">
        <v>174</v>
      </c>
      <c r="C135" s="34" t="s">
        <v>36</v>
      </c>
      <c r="D135" s="34"/>
      <c r="E135" s="120">
        <v>66006</v>
      </c>
      <c r="F135" s="120">
        <v>67210</v>
      </c>
      <c r="G135" s="120">
        <v>66006</v>
      </c>
      <c r="H135" s="120">
        <v>66300</v>
      </c>
      <c r="I135" s="133">
        <f t="shared" si="38"/>
        <v>100.44541405326788</v>
      </c>
      <c r="J135" s="133">
        <f t="shared" si="39"/>
        <v>98.646034816247578</v>
      </c>
      <c r="K135" s="120">
        <v>66500</v>
      </c>
    </row>
    <row r="136" spans="1:11" s="26" customFormat="1" ht="25.5" hidden="1" customHeight="1" x14ac:dyDescent="0.2">
      <c r="A136" s="31" t="s">
        <v>38</v>
      </c>
      <c r="B136" s="37" t="s">
        <v>175</v>
      </c>
      <c r="C136" s="34" t="s">
        <v>36</v>
      </c>
      <c r="D136" s="34"/>
      <c r="E136" s="120">
        <v>42338</v>
      </c>
      <c r="F136" s="120">
        <v>43350</v>
      </c>
      <c r="G136" s="120">
        <v>42338</v>
      </c>
      <c r="H136" s="120">
        <v>43000</v>
      </c>
      <c r="I136" s="133">
        <f t="shared" si="38"/>
        <v>101.56360716141528</v>
      </c>
      <c r="J136" s="133">
        <f t="shared" si="39"/>
        <v>99.192618223760093</v>
      </c>
      <c r="K136" s="120">
        <v>43800</v>
      </c>
    </row>
    <row r="137" spans="1:11" s="26" customFormat="1" ht="25.5" hidden="1" customHeight="1" x14ac:dyDescent="0.2">
      <c r="A137" s="31" t="s">
        <v>38</v>
      </c>
      <c r="B137" s="37" t="s">
        <v>176</v>
      </c>
      <c r="C137" s="34" t="s">
        <v>36</v>
      </c>
      <c r="D137" s="34"/>
      <c r="E137" s="120">
        <v>16056</v>
      </c>
      <c r="F137" s="120">
        <v>16300</v>
      </c>
      <c r="G137" s="120">
        <v>16056</v>
      </c>
      <c r="H137" s="120">
        <v>16500</v>
      </c>
      <c r="I137" s="133">
        <f t="shared" si="38"/>
        <v>102.76532137518683</v>
      </c>
      <c r="J137" s="133">
        <f t="shared" si="39"/>
        <v>101.22699386503066</v>
      </c>
      <c r="K137" s="120">
        <v>16900</v>
      </c>
    </row>
    <row r="138" spans="1:11" s="26" customFormat="1" ht="25.5" customHeight="1" x14ac:dyDescent="0.2">
      <c r="A138" s="29" t="s">
        <v>4</v>
      </c>
      <c r="B138" s="36" t="s">
        <v>127</v>
      </c>
      <c r="C138" s="34"/>
      <c r="D138" s="34"/>
      <c r="E138" s="13"/>
      <c r="F138" s="13"/>
      <c r="G138" s="13"/>
      <c r="H138" s="13"/>
      <c r="I138" s="133"/>
      <c r="J138" s="133"/>
      <c r="K138" s="13"/>
    </row>
    <row r="139" spans="1:11" s="26" customFormat="1" ht="25.5" customHeight="1" x14ac:dyDescent="0.2">
      <c r="A139" s="31" t="s">
        <v>38</v>
      </c>
      <c r="B139" s="37" t="s">
        <v>174</v>
      </c>
      <c r="C139" s="34" t="s">
        <v>3</v>
      </c>
      <c r="D139" s="161">
        <v>99.9</v>
      </c>
      <c r="E139" s="161">
        <v>99.9</v>
      </c>
      <c r="F139" s="161">
        <v>99.9</v>
      </c>
      <c r="G139" s="161">
        <v>99.9</v>
      </c>
      <c r="H139" s="161">
        <v>99.9</v>
      </c>
      <c r="I139" s="160">
        <v>100</v>
      </c>
      <c r="J139" s="160">
        <v>100</v>
      </c>
      <c r="K139" s="161">
        <v>99.9</v>
      </c>
    </row>
    <row r="140" spans="1:11" s="26" customFormat="1" ht="25.5" customHeight="1" x14ac:dyDescent="0.2">
      <c r="A140" s="31" t="s">
        <v>38</v>
      </c>
      <c r="B140" s="37" t="s">
        <v>175</v>
      </c>
      <c r="C140" s="34" t="s">
        <v>36</v>
      </c>
      <c r="D140" s="161">
        <v>98</v>
      </c>
      <c r="E140" s="161">
        <v>97.5</v>
      </c>
      <c r="F140" s="161">
        <v>97.7</v>
      </c>
      <c r="G140" s="161">
        <v>97.6</v>
      </c>
      <c r="H140" s="161">
        <v>97.7</v>
      </c>
      <c r="I140" s="160">
        <v>100.2051282051282</v>
      </c>
      <c r="J140" s="160">
        <v>100</v>
      </c>
      <c r="K140" s="161">
        <v>97.9</v>
      </c>
    </row>
    <row r="141" spans="1:11" s="26" customFormat="1" ht="25.5" customHeight="1" x14ac:dyDescent="0.2">
      <c r="A141" s="31" t="s">
        <v>38</v>
      </c>
      <c r="B141" s="37" t="s">
        <v>176</v>
      </c>
      <c r="C141" s="34" t="s">
        <v>36</v>
      </c>
      <c r="D141" s="161">
        <v>46</v>
      </c>
      <c r="E141" s="161">
        <v>54.3</v>
      </c>
      <c r="F141" s="161">
        <v>57</v>
      </c>
      <c r="G141" s="161">
        <v>56.8</v>
      </c>
      <c r="H141" s="161">
        <v>57</v>
      </c>
      <c r="I141" s="160">
        <v>104.97237569060773</v>
      </c>
      <c r="J141" s="160">
        <v>100</v>
      </c>
      <c r="K141" s="161">
        <v>58</v>
      </c>
    </row>
    <row r="142" spans="1:11" s="26" customFormat="1" ht="38.25" x14ac:dyDescent="0.2">
      <c r="A142" s="34" t="s">
        <v>4</v>
      </c>
      <c r="B142" s="36" t="s">
        <v>74</v>
      </c>
      <c r="C142" s="34" t="s">
        <v>3</v>
      </c>
      <c r="D142" s="150">
        <v>40</v>
      </c>
      <c r="E142" s="150">
        <v>14.5</v>
      </c>
      <c r="F142" s="150">
        <v>20</v>
      </c>
      <c r="G142" s="95">
        <v>21.95</v>
      </c>
      <c r="H142" s="150">
        <v>22</v>
      </c>
      <c r="I142" s="160">
        <v>151.72413793103448</v>
      </c>
      <c r="J142" s="160">
        <v>110</v>
      </c>
      <c r="K142" s="150">
        <v>25</v>
      </c>
    </row>
    <row r="143" spans="1:11" s="26" customFormat="1" ht="25.5" customHeight="1" x14ac:dyDescent="0.2">
      <c r="A143" s="34" t="s">
        <v>4</v>
      </c>
      <c r="B143" s="42" t="s">
        <v>128</v>
      </c>
      <c r="C143" s="43" t="s">
        <v>3</v>
      </c>
      <c r="D143" s="43"/>
      <c r="E143" s="13"/>
      <c r="F143" s="162"/>
      <c r="G143" s="13"/>
      <c r="H143" s="13"/>
      <c r="I143" s="133"/>
      <c r="J143" s="133"/>
      <c r="K143" s="13"/>
    </row>
    <row r="144" spans="1:11" s="26" customFormat="1" ht="25.5" customHeight="1" x14ac:dyDescent="0.2">
      <c r="A144" s="31" t="s">
        <v>38</v>
      </c>
      <c r="B144" s="44" t="s">
        <v>177</v>
      </c>
      <c r="C144" s="43" t="s">
        <v>3</v>
      </c>
      <c r="D144" s="163">
        <v>50</v>
      </c>
      <c r="E144" s="163">
        <v>42</v>
      </c>
      <c r="F144" s="163">
        <v>44</v>
      </c>
      <c r="G144" s="163">
        <v>42.10526315789474</v>
      </c>
      <c r="H144" s="163">
        <v>44.360902255639097</v>
      </c>
      <c r="I144" s="160">
        <v>105.62119584675975</v>
      </c>
      <c r="J144" s="160">
        <v>100.82023239917976</v>
      </c>
      <c r="K144" s="163">
        <v>46</v>
      </c>
    </row>
    <row r="145" spans="1:11" s="26" customFormat="1" ht="25.5" customHeight="1" x14ac:dyDescent="0.2">
      <c r="A145" s="31" t="s">
        <v>38</v>
      </c>
      <c r="B145" s="44" t="s">
        <v>174</v>
      </c>
      <c r="C145" s="43" t="s">
        <v>3</v>
      </c>
      <c r="D145" s="163">
        <v>70</v>
      </c>
      <c r="E145" s="163">
        <v>66.7</v>
      </c>
      <c r="F145" s="163">
        <v>67</v>
      </c>
      <c r="G145" s="163">
        <v>70.329670329670336</v>
      </c>
      <c r="H145" s="163">
        <v>72.527472527472526</v>
      </c>
      <c r="I145" s="160">
        <v>108.73684037102328</v>
      </c>
      <c r="J145" s="160">
        <v>108.24995899622765</v>
      </c>
      <c r="K145" s="163">
        <v>74</v>
      </c>
    </row>
    <row r="146" spans="1:11" s="26" customFormat="1" ht="25.5" customHeight="1" x14ac:dyDescent="0.2">
      <c r="A146" s="31" t="s">
        <v>38</v>
      </c>
      <c r="B146" s="44" t="s">
        <v>178</v>
      </c>
      <c r="C146" s="43" t="s">
        <v>3</v>
      </c>
      <c r="D146" s="163">
        <v>50</v>
      </c>
      <c r="E146" s="163">
        <v>44</v>
      </c>
      <c r="F146" s="163">
        <v>45</v>
      </c>
      <c r="G146" s="163">
        <v>44.545454545454547</v>
      </c>
      <c r="H146" s="163">
        <v>46.363636363636367</v>
      </c>
      <c r="I146" s="160">
        <v>105.37190082644629</v>
      </c>
      <c r="J146" s="160">
        <v>103.03030303030305</v>
      </c>
      <c r="K146" s="163">
        <v>47</v>
      </c>
    </row>
    <row r="147" spans="1:11" s="26" customFormat="1" ht="25.5" customHeight="1" x14ac:dyDescent="0.2">
      <c r="A147" s="31" t="s">
        <v>38</v>
      </c>
      <c r="B147" s="44" t="s">
        <v>176</v>
      </c>
      <c r="C147" s="43" t="s">
        <v>3</v>
      </c>
      <c r="D147" s="163">
        <v>55</v>
      </c>
      <c r="E147" s="163">
        <v>50</v>
      </c>
      <c r="F147" s="163">
        <v>50</v>
      </c>
      <c r="G147" s="163">
        <v>50</v>
      </c>
      <c r="H147" s="163">
        <v>50</v>
      </c>
      <c r="I147" s="160">
        <v>100</v>
      </c>
      <c r="J147" s="160">
        <v>100</v>
      </c>
      <c r="K147" s="163">
        <v>50</v>
      </c>
    </row>
    <row r="148" spans="1:11" ht="25.5" customHeight="1" x14ac:dyDescent="0.2">
      <c r="A148" s="31">
        <v>5</v>
      </c>
      <c r="B148" s="37" t="s">
        <v>129</v>
      </c>
      <c r="C148" s="34"/>
      <c r="D148" s="34"/>
      <c r="E148" s="13"/>
      <c r="F148" s="13"/>
      <c r="G148" s="13"/>
      <c r="H148" s="13"/>
      <c r="I148" s="133"/>
      <c r="J148" s="133"/>
      <c r="K148" s="13"/>
    </row>
    <row r="149" spans="1:11" s="26" customFormat="1" ht="38.25" x14ac:dyDescent="0.2">
      <c r="A149" s="40" t="s">
        <v>4</v>
      </c>
      <c r="B149" s="36" t="s">
        <v>185</v>
      </c>
      <c r="C149" s="28" t="s">
        <v>3</v>
      </c>
      <c r="D149" s="164">
        <v>95</v>
      </c>
      <c r="E149" s="95">
        <v>89.59</v>
      </c>
      <c r="F149" s="148">
        <v>92.75</v>
      </c>
      <c r="G149" s="95">
        <v>91.49</v>
      </c>
      <c r="H149" s="148">
        <v>92.75</v>
      </c>
      <c r="I149" s="143">
        <f t="shared" ref="I149:I156" si="40">H149/E149*100</f>
        <v>103.52717937269784</v>
      </c>
      <c r="J149" s="165">
        <f t="shared" ref="J149:J156" si="41">H149/F149*100</f>
        <v>100</v>
      </c>
      <c r="K149" s="166">
        <v>93.35</v>
      </c>
    </row>
    <row r="150" spans="1:11" s="26" customFormat="1" ht="25.5" customHeight="1" x14ac:dyDescent="0.2">
      <c r="A150" s="40" t="s">
        <v>4</v>
      </c>
      <c r="B150" s="36" t="s">
        <v>130</v>
      </c>
      <c r="C150" s="28" t="s">
        <v>3</v>
      </c>
      <c r="D150" s="153">
        <v>30</v>
      </c>
      <c r="E150" s="95">
        <v>18.579999999999998</v>
      </c>
      <c r="F150" s="148">
        <v>19.55</v>
      </c>
      <c r="G150" s="95">
        <v>19.14</v>
      </c>
      <c r="H150" s="95">
        <v>19.55</v>
      </c>
      <c r="I150" s="87">
        <f t="shared" si="40"/>
        <v>105.2206673842842</v>
      </c>
      <c r="J150" s="87">
        <f t="shared" si="41"/>
        <v>100</v>
      </c>
      <c r="K150" s="84">
        <v>19.75</v>
      </c>
    </row>
    <row r="151" spans="1:11" s="26" customFormat="1" ht="25.5" customHeight="1" x14ac:dyDescent="0.2">
      <c r="A151" s="40" t="s">
        <v>4</v>
      </c>
      <c r="B151" s="36" t="s">
        <v>131</v>
      </c>
      <c r="C151" s="28" t="s">
        <v>3</v>
      </c>
      <c r="D151" s="153">
        <v>20</v>
      </c>
      <c r="E151" s="95">
        <v>11.84</v>
      </c>
      <c r="F151" s="148">
        <v>11.82</v>
      </c>
      <c r="G151" s="95">
        <v>11.81</v>
      </c>
      <c r="H151" s="95">
        <v>11.82</v>
      </c>
      <c r="I151" s="87">
        <f t="shared" si="40"/>
        <v>99.831081081081081</v>
      </c>
      <c r="J151" s="87">
        <f t="shared" si="41"/>
        <v>100</v>
      </c>
      <c r="K151" s="87">
        <v>11.85</v>
      </c>
    </row>
    <row r="152" spans="1:11" s="26" customFormat="1" ht="25.5" customHeight="1" x14ac:dyDescent="0.2">
      <c r="A152" s="40" t="s">
        <v>4</v>
      </c>
      <c r="B152" s="33" t="s">
        <v>55</v>
      </c>
      <c r="C152" s="145" t="s">
        <v>33</v>
      </c>
      <c r="D152" s="146">
        <v>42.5</v>
      </c>
      <c r="E152" s="150">
        <v>41.1</v>
      </c>
      <c r="F152" s="167">
        <v>40.299999999999997</v>
      </c>
      <c r="G152" s="150">
        <v>40.299999999999997</v>
      </c>
      <c r="H152" s="167">
        <v>40.299999999999997</v>
      </c>
      <c r="I152" s="143">
        <f t="shared" si="40"/>
        <v>98.053527980535264</v>
      </c>
      <c r="J152" s="108">
        <f t="shared" si="41"/>
        <v>100</v>
      </c>
      <c r="K152" s="168">
        <v>39.299999999999997</v>
      </c>
    </row>
    <row r="153" spans="1:11" s="26" customFormat="1" ht="25.5" customHeight="1" x14ac:dyDescent="0.2">
      <c r="A153" s="40" t="s">
        <v>4</v>
      </c>
      <c r="B153" s="33" t="s">
        <v>132</v>
      </c>
      <c r="C153" s="145" t="s">
        <v>34</v>
      </c>
      <c r="D153" s="146">
        <v>11.5</v>
      </c>
      <c r="E153" s="150">
        <v>10.8</v>
      </c>
      <c r="F153" s="167">
        <v>10.8</v>
      </c>
      <c r="G153" s="167">
        <v>10.6</v>
      </c>
      <c r="H153" s="167">
        <v>10.7</v>
      </c>
      <c r="I153" s="143">
        <f t="shared" si="40"/>
        <v>99.074074074074062</v>
      </c>
      <c r="J153" s="143">
        <f t="shared" si="41"/>
        <v>99.074074074074062</v>
      </c>
      <c r="K153" s="168">
        <v>10.5</v>
      </c>
    </row>
    <row r="154" spans="1:11" s="26" customFormat="1" ht="25.5" customHeight="1" x14ac:dyDescent="0.2">
      <c r="A154" s="40" t="s">
        <v>4</v>
      </c>
      <c r="B154" s="33" t="s">
        <v>186</v>
      </c>
      <c r="C154" s="145" t="s">
        <v>3</v>
      </c>
      <c r="D154" s="146">
        <v>100</v>
      </c>
      <c r="E154" s="12">
        <v>100</v>
      </c>
      <c r="F154" s="12">
        <v>100</v>
      </c>
      <c r="G154" s="12">
        <v>100</v>
      </c>
      <c r="H154" s="12">
        <v>100</v>
      </c>
      <c r="I154" s="108">
        <f t="shared" si="40"/>
        <v>100</v>
      </c>
      <c r="J154" s="108">
        <f t="shared" si="41"/>
        <v>100</v>
      </c>
      <c r="K154" s="144">
        <v>100</v>
      </c>
    </row>
    <row r="155" spans="1:11" s="26" customFormat="1" ht="25.5" customHeight="1" x14ac:dyDescent="0.2">
      <c r="A155" s="40" t="s">
        <v>4</v>
      </c>
      <c r="B155" s="33" t="s">
        <v>35</v>
      </c>
      <c r="C155" s="145" t="s">
        <v>3</v>
      </c>
      <c r="D155" s="146">
        <v>100</v>
      </c>
      <c r="E155" s="12">
        <v>100</v>
      </c>
      <c r="F155" s="12">
        <v>100</v>
      </c>
      <c r="G155" s="12">
        <v>99</v>
      </c>
      <c r="H155" s="12">
        <v>100</v>
      </c>
      <c r="I155" s="108">
        <f t="shared" si="40"/>
        <v>100</v>
      </c>
      <c r="J155" s="108">
        <f t="shared" si="41"/>
        <v>100</v>
      </c>
      <c r="K155" s="144">
        <v>100</v>
      </c>
    </row>
    <row r="156" spans="1:11" ht="25.5" customHeight="1" x14ac:dyDescent="0.2">
      <c r="A156" s="40" t="s">
        <v>4</v>
      </c>
      <c r="B156" s="45" t="s">
        <v>133</v>
      </c>
      <c r="C156" s="145" t="s">
        <v>3</v>
      </c>
      <c r="D156" s="146">
        <v>29.5</v>
      </c>
      <c r="E156" s="150">
        <v>30.2</v>
      </c>
      <c r="F156" s="150">
        <v>32.700000000000003</v>
      </c>
      <c r="G156" s="142"/>
      <c r="H156" s="143">
        <v>30</v>
      </c>
      <c r="I156" s="143">
        <f t="shared" si="40"/>
        <v>99.337748344370866</v>
      </c>
      <c r="J156" s="143">
        <f t="shared" si="41"/>
        <v>91.743119266055047</v>
      </c>
      <c r="K156" s="168">
        <v>29.8</v>
      </c>
    </row>
    <row r="157" spans="1:11" ht="21.75" customHeight="1" x14ac:dyDescent="0.2">
      <c r="A157" s="28">
        <v>6</v>
      </c>
      <c r="B157" s="41" t="s">
        <v>134</v>
      </c>
      <c r="C157" s="28"/>
      <c r="D157" s="70"/>
      <c r="E157" s="13"/>
      <c r="F157" s="13"/>
      <c r="G157" s="13"/>
      <c r="H157" s="13"/>
      <c r="I157" s="133"/>
      <c r="J157" s="133"/>
      <c r="K157" s="13"/>
    </row>
    <row r="158" spans="1:11" ht="25.5" x14ac:dyDescent="0.2">
      <c r="A158" s="34" t="s">
        <v>4</v>
      </c>
      <c r="B158" s="37" t="s">
        <v>77</v>
      </c>
      <c r="C158" s="34" t="s">
        <v>3</v>
      </c>
      <c r="D158" s="153">
        <v>60</v>
      </c>
      <c r="E158" s="86">
        <v>56</v>
      </c>
      <c r="F158" s="86">
        <v>56</v>
      </c>
      <c r="G158" s="169">
        <v>56</v>
      </c>
      <c r="H158" s="86">
        <v>56</v>
      </c>
      <c r="I158" s="87">
        <f t="shared" ref="I158:I159" si="42">H158/E158*100</f>
        <v>100</v>
      </c>
      <c r="J158" s="87">
        <f t="shared" ref="J158:J159" si="43">H158/F158*100</f>
        <v>100</v>
      </c>
      <c r="K158" s="87">
        <v>57</v>
      </c>
    </row>
    <row r="159" spans="1:11" ht="25.5" x14ac:dyDescent="0.2">
      <c r="A159" s="34" t="s">
        <v>4</v>
      </c>
      <c r="B159" s="37" t="s">
        <v>78</v>
      </c>
      <c r="C159" s="34" t="s">
        <v>3</v>
      </c>
      <c r="D159" s="153">
        <v>90</v>
      </c>
      <c r="E159" s="170">
        <v>84</v>
      </c>
      <c r="F159" s="170">
        <v>84</v>
      </c>
      <c r="G159" s="170"/>
      <c r="H159" s="170">
        <v>84</v>
      </c>
      <c r="I159" s="87">
        <f t="shared" si="42"/>
        <v>100</v>
      </c>
      <c r="J159" s="87">
        <f t="shared" si="43"/>
        <v>100</v>
      </c>
      <c r="K159" s="87">
        <v>91</v>
      </c>
    </row>
    <row r="160" spans="1:11" ht="21.75" customHeight="1" x14ac:dyDescent="0.2">
      <c r="A160" s="34">
        <v>7</v>
      </c>
      <c r="B160" s="37" t="s">
        <v>135</v>
      </c>
      <c r="C160" s="34" t="s">
        <v>3</v>
      </c>
      <c r="D160" s="153"/>
      <c r="E160" s="171">
        <v>99.8</v>
      </c>
      <c r="F160" s="171">
        <v>99.9</v>
      </c>
      <c r="G160" s="86">
        <v>99.85</v>
      </c>
      <c r="H160" s="86">
        <v>99.9</v>
      </c>
      <c r="I160" s="172">
        <f t="shared" ref="I160" si="44">H160/E160*100</f>
        <v>100.10020040080161</v>
      </c>
      <c r="J160" s="172">
        <f t="shared" ref="J160" si="45">H160/F160*100</f>
        <v>100</v>
      </c>
      <c r="K160" s="173">
        <v>99.91</v>
      </c>
    </row>
    <row r="161" spans="1:11" ht="21.75" customHeight="1" x14ac:dyDescent="0.2">
      <c r="A161" s="34">
        <v>8</v>
      </c>
      <c r="B161" s="37" t="s">
        <v>136</v>
      </c>
      <c r="C161" s="34" t="s">
        <v>3</v>
      </c>
      <c r="D161" s="153">
        <v>100</v>
      </c>
      <c r="E161" s="171">
        <v>96.52</v>
      </c>
      <c r="F161" s="171">
        <v>97.06</v>
      </c>
      <c r="G161" s="171">
        <v>97.9</v>
      </c>
      <c r="H161" s="171">
        <v>98.15</v>
      </c>
      <c r="I161" s="171">
        <f>H161/E161*100</f>
        <v>101.68876916701204</v>
      </c>
      <c r="J161" s="171">
        <f>H161/F161*100</f>
        <v>101.12301669070678</v>
      </c>
      <c r="K161" s="171">
        <v>98.55</v>
      </c>
    </row>
    <row r="162" spans="1:11" ht="21.75" customHeight="1" x14ac:dyDescent="0.2">
      <c r="A162" s="34">
        <v>9</v>
      </c>
      <c r="B162" s="37" t="s">
        <v>137</v>
      </c>
      <c r="C162" s="34" t="s">
        <v>3</v>
      </c>
      <c r="D162" s="153">
        <v>100</v>
      </c>
      <c r="E162" s="171">
        <v>96.97</v>
      </c>
      <c r="F162" s="171">
        <v>97.18</v>
      </c>
      <c r="G162" s="171">
        <v>97.62</v>
      </c>
      <c r="H162" s="171">
        <v>97.8</v>
      </c>
      <c r="I162" s="171">
        <f>H162/E162*100</f>
        <v>100.85593482520368</v>
      </c>
      <c r="J162" s="171">
        <f>H162/F162*100</f>
        <v>100.63799135624613</v>
      </c>
      <c r="K162" s="171">
        <v>98.45</v>
      </c>
    </row>
    <row r="163" spans="1:11" ht="26.25" customHeight="1" x14ac:dyDescent="0.2">
      <c r="A163" s="28" t="s">
        <v>18</v>
      </c>
      <c r="B163" s="41" t="s">
        <v>139</v>
      </c>
      <c r="C163" s="28"/>
      <c r="D163" s="70"/>
      <c r="E163" s="15"/>
      <c r="F163" s="15"/>
      <c r="G163" s="15"/>
      <c r="H163" s="15"/>
      <c r="I163" s="15"/>
      <c r="J163" s="15"/>
      <c r="K163" s="15"/>
    </row>
    <row r="164" spans="1:11" ht="25.5" x14ac:dyDescent="0.2">
      <c r="A164" s="10">
        <v>1</v>
      </c>
      <c r="B164" s="6" t="s">
        <v>75</v>
      </c>
      <c r="C164" s="114" t="s">
        <v>3</v>
      </c>
      <c r="D164" s="13">
        <v>90</v>
      </c>
      <c r="E164" s="95">
        <v>85</v>
      </c>
      <c r="F164" s="95">
        <v>86</v>
      </c>
      <c r="G164" s="95">
        <v>85</v>
      </c>
      <c r="H164" s="95">
        <v>86</v>
      </c>
      <c r="I164" s="87">
        <v>101.18</v>
      </c>
      <c r="J164" s="87">
        <v>100</v>
      </c>
      <c r="K164" s="84">
        <v>86.5</v>
      </c>
    </row>
    <row r="165" spans="1:11" s="16" customFormat="1" ht="29.25" customHeight="1" x14ac:dyDescent="0.25">
      <c r="A165" s="114">
        <v>2</v>
      </c>
      <c r="B165" s="6" t="s">
        <v>79</v>
      </c>
      <c r="C165" s="114" t="s">
        <v>3</v>
      </c>
      <c r="D165" s="13">
        <v>85</v>
      </c>
      <c r="E165" s="174">
        <v>90</v>
      </c>
      <c r="F165" s="174">
        <v>90</v>
      </c>
      <c r="G165" s="174">
        <v>91</v>
      </c>
      <c r="H165" s="174">
        <v>91</v>
      </c>
      <c r="I165" s="175">
        <f>H165/E165*100</f>
        <v>101.11111111111111</v>
      </c>
      <c r="J165" s="175">
        <f>H165/F165*100</f>
        <v>101.11111111111111</v>
      </c>
      <c r="K165" s="174">
        <v>91</v>
      </c>
    </row>
    <row r="166" spans="1:11" s="16" customFormat="1" ht="25.5" x14ac:dyDescent="0.25">
      <c r="A166" s="114">
        <v>3</v>
      </c>
      <c r="B166" s="14" t="s">
        <v>80</v>
      </c>
      <c r="C166" s="17" t="s">
        <v>3</v>
      </c>
      <c r="D166" s="176">
        <v>95</v>
      </c>
      <c r="E166" s="175">
        <v>91</v>
      </c>
      <c r="F166" s="175">
        <v>92</v>
      </c>
      <c r="G166" s="177">
        <v>91.7</v>
      </c>
      <c r="H166" s="177">
        <v>92</v>
      </c>
      <c r="I166" s="87">
        <f t="shared" ref="I166" si="46">H166/E166*100</f>
        <v>101.09890109890109</v>
      </c>
      <c r="J166" s="87">
        <f t="shared" ref="J166" si="47">H166/F166*100</f>
        <v>100</v>
      </c>
      <c r="K166" s="87">
        <v>93</v>
      </c>
    </row>
    <row r="167" spans="1:11" s="16" customFormat="1" ht="38.25" x14ac:dyDescent="0.25">
      <c r="A167" s="114">
        <v>4</v>
      </c>
      <c r="B167" s="14" t="s">
        <v>81</v>
      </c>
      <c r="C167" s="17" t="s">
        <v>3</v>
      </c>
      <c r="D167" s="178">
        <v>100</v>
      </c>
      <c r="E167" s="175">
        <v>100</v>
      </c>
      <c r="F167" s="175">
        <v>100</v>
      </c>
      <c r="G167" s="175">
        <v>100</v>
      </c>
      <c r="H167" s="175">
        <v>100</v>
      </c>
      <c r="I167" s="87">
        <f>H167/E167*100</f>
        <v>100</v>
      </c>
      <c r="J167" s="87">
        <f>H167/F167*100</f>
        <v>100</v>
      </c>
      <c r="K167" s="84">
        <v>100</v>
      </c>
    </row>
    <row r="168" spans="1:11" s="16" customFormat="1" ht="27.75" customHeight="1" x14ac:dyDescent="0.25">
      <c r="A168" s="114">
        <v>5</v>
      </c>
      <c r="B168" s="14" t="s">
        <v>187</v>
      </c>
      <c r="C168" s="17" t="s">
        <v>3</v>
      </c>
      <c r="D168" s="178">
        <v>85</v>
      </c>
      <c r="E168" s="175">
        <v>83</v>
      </c>
      <c r="F168" s="175">
        <v>83.5</v>
      </c>
      <c r="G168" s="175">
        <v>83.33</v>
      </c>
      <c r="H168" s="175">
        <v>84.6</v>
      </c>
      <c r="I168" s="87">
        <f>H168/E168*100</f>
        <v>101.92771084337349</v>
      </c>
      <c r="J168" s="87">
        <f>H168/F168*100</f>
        <v>101.31736526946106</v>
      </c>
      <c r="K168" s="84">
        <v>85</v>
      </c>
    </row>
    <row r="169" spans="1:11" s="16" customFormat="1" ht="30.75" customHeight="1" x14ac:dyDescent="0.25">
      <c r="A169" s="114">
        <v>6</v>
      </c>
      <c r="B169" s="18" t="s">
        <v>82</v>
      </c>
      <c r="C169" s="179" t="s">
        <v>3</v>
      </c>
      <c r="D169" s="19" t="s">
        <v>4</v>
      </c>
      <c r="E169" s="180">
        <v>64.28</v>
      </c>
      <c r="F169" s="180">
        <v>64.28</v>
      </c>
      <c r="G169" s="180">
        <v>64.28</v>
      </c>
      <c r="H169" s="180">
        <v>66.7</v>
      </c>
      <c r="I169" s="87">
        <f>H169/E169*100</f>
        <v>103.76477909147479</v>
      </c>
      <c r="J169" s="87">
        <f>H169/F169*100</f>
        <v>103.76477909147479</v>
      </c>
      <c r="K169" s="84">
        <v>70</v>
      </c>
    </row>
    <row r="170" spans="1:11" s="48" customFormat="1" ht="25.5" customHeight="1" x14ac:dyDescent="0.25">
      <c r="A170" s="25" t="s">
        <v>140</v>
      </c>
      <c r="B170" s="46" t="s">
        <v>141</v>
      </c>
      <c r="C170" s="47"/>
      <c r="D170" s="71"/>
      <c r="E170" s="19"/>
      <c r="F170" s="19"/>
      <c r="G170" s="19"/>
      <c r="H170" s="19"/>
      <c r="I170" s="19"/>
      <c r="J170" s="19"/>
      <c r="K170" s="19"/>
    </row>
    <row r="171" spans="1:11" s="48" customFormat="1" ht="25.5" customHeight="1" x14ac:dyDescent="0.25">
      <c r="A171" s="114">
        <v>1</v>
      </c>
      <c r="B171" s="6" t="s">
        <v>188</v>
      </c>
      <c r="C171" s="114" t="s">
        <v>3</v>
      </c>
      <c r="D171" s="13" t="s">
        <v>199</v>
      </c>
      <c r="E171" s="19">
        <v>90</v>
      </c>
      <c r="F171" s="19" t="s">
        <v>199</v>
      </c>
      <c r="G171" s="19">
        <v>80</v>
      </c>
      <c r="H171" s="19">
        <v>90</v>
      </c>
      <c r="I171" s="181">
        <f>H171/E171*100</f>
        <v>100</v>
      </c>
      <c r="J171" s="181">
        <v>100</v>
      </c>
      <c r="K171" s="19">
        <v>90</v>
      </c>
    </row>
    <row r="172" spans="1:11" s="48" customFormat="1" ht="25.5" customHeight="1" x14ac:dyDescent="0.25">
      <c r="A172" s="114">
        <v>2</v>
      </c>
      <c r="B172" s="6" t="s">
        <v>189</v>
      </c>
      <c r="C172" s="114" t="s">
        <v>3</v>
      </c>
      <c r="D172" s="114"/>
      <c r="E172" s="19">
        <v>82.6</v>
      </c>
      <c r="F172" s="19" t="s">
        <v>200</v>
      </c>
      <c r="G172" s="19" t="s">
        <v>207</v>
      </c>
      <c r="H172" s="19">
        <v>82</v>
      </c>
      <c r="I172" s="181">
        <f t="shared" ref="I172:I173" si="48">H172/E172*100</f>
        <v>99.27360774818402</v>
      </c>
      <c r="J172" s="181">
        <f>H172/80*100</f>
        <v>102.49999999999999</v>
      </c>
      <c r="K172" s="19">
        <v>82</v>
      </c>
    </row>
    <row r="173" spans="1:11" s="48" customFormat="1" ht="25.5" customHeight="1" x14ac:dyDescent="0.25">
      <c r="A173" s="114"/>
      <c r="B173" s="6" t="s">
        <v>190</v>
      </c>
      <c r="C173" s="114" t="s">
        <v>3</v>
      </c>
      <c r="D173" s="114"/>
      <c r="E173" s="19">
        <v>100</v>
      </c>
      <c r="F173" s="19" t="s">
        <v>201</v>
      </c>
      <c r="G173" s="19">
        <v>96</v>
      </c>
      <c r="H173" s="19">
        <v>97</v>
      </c>
      <c r="I173" s="181">
        <f t="shared" si="48"/>
        <v>97</v>
      </c>
      <c r="J173" s="181">
        <f>H173/90*100</f>
        <v>107.77777777777777</v>
      </c>
      <c r="K173" s="19">
        <v>100</v>
      </c>
    </row>
    <row r="174" spans="1:11" s="48" customFormat="1" ht="25.5" customHeight="1" x14ac:dyDescent="0.25">
      <c r="A174" s="114">
        <v>3</v>
      </c>
      <c r="B174" s="6" t="s">
        <v>191</v>
      </c>
      <c r="C174" s="114" t="s">
        <v>3</v>
      </c>
      <c r="D174" s="114"/>
      <c r="E174" s="19">
        <v>100</v>
      </c>
      <c r="F174" s="19">
        <v>100</v>
      </c>
      <c r="G174" s="19">
        <v>100</v>
      </c>
      <c r="H174" s="19">
        <v>100</v>
      </c>
      <c r="I174" s="175">
        <f>H174/E174*100</f>
        <v>100</v>
      </c>
      <c r="J174" s="175">
        <f>H174/F174*100</f>
        <v>100</v>
      </c>
      <c r="K174" s="19">
        <v>100</v>
      </c>
    </row>
    <row r="175" spans="1:11" ht="38.25" x14ac:dyDescent="0.2">
      <c r="A175" s="114">
        <v>4</v>
      </c>
      <c r="B175" s="6" t="s">
        <v>83</v>
      </c>
      <c r="C175" s="114" t="s">
        <v>3</v>
      </c>
      <c r="D175" s="13" t="s">
        <v>221</v>
      </c>
      <c r="E175" s="19">
        <v>70.599999999999994</v>
      </c>
      <c r="F175" s="19" t="s">
        <v>202</v>
      </c>
      <c r="G175" s="19"/>
      <c r="H175" s="19">
        <v>71</v>
      </c>
      <c r="I175" s="175">
        <f>H175/E175*100</f>
        <v>100.56657223796034</v>
      </c>
      <c r="J175" s="181">
        <f>H175/70*100</f>
        <v>101.42857142857142</v>
      </c>
      <c r="K175" s="19">
        <v>71</v>
      </c>
    </row>
    <row r="176" spans="1:11" ht="38.25" x14ac:dyDescent="0.2">
      <c r="A176" s="114">
        <v>5</v>
      </c>
      <c r="B176" s="6" t="s">
        <v>180</v>
      </c>
      <c r="C176" s="114" t="s">
        <v>3</v>
      </c>
      <c r="D176" s="114"/>
      <c r="E176" s="19">
        <v>81</v>
      </c>
      <c r="F176" s="19" t="s">
        <v>202</v>
      </c>
      <c r="G176" s="19"/>
      <c r="H176" s="19">
        <v>82</v>
      </c>
      <c r="I176" s="175">
        <f t="shared" ref="I176" si="49">H176/E176*100</f>
        <v>101.23456790123457</v>
      </c>
      <c r="J176" s="181">
        <f>H176/70*100</f>
        <v>117.14285714285715</v>
      </c>
      <c r="K176" s="19">
        <v>80</v>
      </c>
    </row>
    <row r="177" spans="1:11" ht="25.5" customHeight="1" x14ac:dyDescent="0.2">
      <c r="A177" s="20">
        <v>6</v>
      </c>
      <c r="B177" s="21" t="s">
        <v>192</v>
      </c>
      <c r="C177" s="20" t="s">
        <v>3</v>
      </c>
      <c r="D177" s="20"/>
      <c r="E177" s="182" t="s">
        <v>209</v>
      </c>
      <c r="F177" s="182" t="s">
        <v>203</v>
      </c>
      <c r="G177" s="182" t="s">
        <v>210</v>
      </c>
      <c r="H177" s="182" t="s">
        <v>211</v>
      </c>
      <c r="I177" s="182" t="s">
        <v>212</v>
      </c>
      <c r="J177" s="182" t="s">
        <v>213</v>
      </c>
      <c r="K177" s="182" t="s">
        <v>203</v>
      </c>
    </row>
    <row r="178" spans="1:11" x14ac:dyDescent="0.2">
      <c r="A178" s="5"/>
      <c r="B178" s="52"/>
      <c r="C178" s="5"/>
      <c r="D178" s="5"/>
    </row>
  </sheetData>
  <mergeCells count="11">
    <mergeCell ref="H98:H101"/>
    <mergeCell ref="A2:K2"/>
    <mergeCell ref="A1:K1"/>
    <mergeCell ref="A4:A5"/>
    <mergeCell ref="B4:B5"/>
    <mergeCell ref="C4:C5"/>
    <mergeCell ref="E4:E5"/>
    <mergeCell ref="I4:J4"/>
    <mergeCell ref="F4:H4"/>
    <mergeCell ref="D4:D5"/>
    <mergeCell ref="K4:K5"/>
  </mergeCells>
  <dataValidations count="1">
    <dataValidation allowBlank="1" showInputMessage="1" showErrorMessage="1" prompt="Tăng so với KH của TU, HĐND tỉnh giao vì bổ sung nguồn NSTW bổ sung có mục tiêu" sqref="F95" xr:uid="{00000000-0002-0000-0100-000000000000}"/>
  </dataValidations>
  <pageMargins left="0.15748031496062992" right="0.19685039370078741" top="0.47244094488188981" bottom="0.55118110236220474" header="0.31496062992125984" footer="0.31496062992125984"/>
  <pageSetup paperSize="9" scale="85" fitToHeight="0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Bieu NQ HDND</vt:lpstr>
      <vt:lpstr>Phu luc bao cao</vt:lpstr>
      <vt:lpstr>'Bieu NQ HDND'!Print_Titles</vt:lpstr>
      <vt:lpstr>'Phu luc bao cao'!Print_Titles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</cp:lastModifiedBy>
  <cp:lastPrinted>2022-11-11T09:29:31Z</cp:lastPrinted>
  <dcterms:created xsi:type="dcterms:W3CDTF">2019-07-09T09:00:01Z</dcterms:created>
  <dcterms:modified xsi:type="dcterms:W3CDTF">2022-11-21T08:13:16Z</dcterms:modified>
</cp:coreProperties>
</file>