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0" windowWidth="9720" windowHeight="6540" tabRatio="766" activeTab="0"/>
  </bookViews>
  <sheets>
    <sheet name="THU_HDND" sheetId="1" r:id="rId1"/>
    <sheet name="CHI_HDND" sheetId="2" r:id="rId2"/>
    <sheet name="TWBS" sheetId="3" r:id="rId3"/>
    <sheet name="CNg-ĐT" sheetId="4" r:id="rId4"/>
    <sheet name="CNg-TX" sheetId="5" r:id="rId5"/>
  </sheets>
  <externalReferences>
    <externalReference r:id="rId8"/>
  </externalReferences>
  <definedNames>
    <definedName name="_xlnm.Print_Titles" localSheetId="1">'CHI_HDND'!$5:$8</definedName>
    <definedName name="_xlnm.Print_Titles" localSheetId="3">'CNg-ĐT'!$5:$6</definedName>
    <definedName name="_xlnm.Print_Titles" localSheetId="0">'THU_HDND'!$5:$8</definedName>
    <definedName name="_xlnm.Print_Titles" localSheetId="2">'TWBS'!$6:$7</definedName>
  </definedNames>
  <calcPr fullCalcOnLoad="1"/>
</workbook>
</file>

<file path=xl/sharedStrings.xml><?xml version="1.0" encoding="utf-8"?>
<sst xmlns="http://schemas.openxmlformats.org/spreadsheetml/2006/main" count="1676" uniqueCount="947">
  <si>
    <t>Sự nghiệp Y tế</t>
  </si>
  <si>
    <t>Chi cục Phát triển nông thôn</t>
  </si>
  <si>
    <t>VIII</t>
  </si>
  <si>
    <t>Tổng số</t>
  </si>
  <si>
    <t>VII</t>
  </si>
  <si>
    <t>Quản lý hành chính, đảng, đoàn thể</t>
  </si>
  <si>
    <t>8</t>
  </si>
  <si>
    <t>9</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</si>
  <si>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</si>
  <si>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</si>
  <si>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</si>
  <si>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</si>
  <si>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</si>
  <si>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</si>
  <si>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</si>
  <si>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</si>
  <si>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</si>
  <si>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</si>
  <si>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</si>
  <si>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</si>
  <si>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</si>
  <si>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</si>
  <si>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</si>
  <si>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</si>
  <si>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</si>
  <si>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</si>
  <si>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</si>
  <si>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</si>
  <si>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</si>
  <si>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</si>
  <si>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</si>
  <si>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</si>
  <si>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</si>
  <si>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</si>
  <si>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1.2</t>
  </si>
  <si>
    <t>1.3</t>
  </si>
  <si>
    <t>Nguồn TW bổ sung mục tiêu</t>
  </si>
  <si>
    <t>Trường Trung cấp nghề</t>
  </si>
  <si>
    <t xml:space="preserve">TỔNG CỘNG </t>
  </si>
  <si>
    <t>II</t>
  </si>
  <si>
    <t>B</t>
  </si>
  <si>
    <t>3</t>
  </si>
  <si>
    <t>4</t>
  </si>
  <si>
    <t>5</t>
  </si>
  <si>
    <t>6</t>
  </si>
  <si>
    <t>7</t>
  </si>
  <si>
    <t>V</t>
  </si>
  <si>
    <t>VI</t>
  </si>
  <si>
    <t xml:space="preserve"> -</t>
  </si>
  <si>
    <t>1</t>
  </si>
  <si>
    <t>2</t>
  </si>
  <si>
    <t>A</t>
  </si>
  <si>
    <t>I</t>
  </si>
  <si>
    <t>Sự nghiệp kinh tế</t>
  </si>
  <si>
    <t>Sự nghiệp giáo dục và đào tạo</t>
  </si>
  <si>
    <t>10.2</t>
  </si>
  <si>
    <t>+</t>
  </si>
  <si>
    <t>Nguồn CTMT quốc gia</t>
  </si>
  <si>
    <t>Sở Giao thông Vận tải</t>
  </si>
  <si>
    <t xml:space="preserve">NGUỒN KINH PHÍ, ĐƠN VỊ </t>
  </si>
  <si>
    <t>Tổng cộng</t>
  </si>
  <si>
    <t>Trung ương giao</t>
  </si>
  <si>
    <t>-</t>
  </si>
  <si>
    <t>1.6</t>
  </si>
  <si>
    <t>1.7</t>
  </si>
  <si>
    <t>1.8</t>
  </si>
  <si>
    <t>1.9</t>
  </si>
  <si>
    <t>1.10</t>
  </si>
  <si>
    <t>Sự nghiệp Khoa học và Công nghệ</t>
  </si>
  <si>
    <t>Đơn vị: triệu đồng</t>
  </si>
  <si>
    <t>1.11</t>
  </si>
  <si>
    <t>1.12</t>
  </si>
  <si>
    <t>1.13</t>
  </si>
  <si>
    <t>10.1</t>
  </si>
  <si>
    <t>1.1</t>
  </si>
  <si>
    <t>Nội dung</t>
  </si>
  <si>
    <t>*</t>
  </si>
  <si>
    <t>ĐVT: Triệu đồng</t>
  </si>
  <si>
    <t>STT</t>
  </si>
  <si>
    <t>Trong đó</t>
  </si>
  <si>
    <t>Dự phòng ngân sách cấp tỉnh</t>
  </si>
  <si>
    <t>Sự nghiệp đảm bảo xã hội</t>
  </si>
  <si>
    <t xml:space="preserve">Chi khác ngân sách tỉnh </t>
  </si>
  <si>
    <t>3=4+5+6</t>
  </si>
  <si>
    <t>1.4</t>
  </si>
  <si>
    <t>1.5</t>
  </si>
  <si>
    <t>10</t>
  </si>
  <si>
    <t>III</t>
  </si>
  <si>
    <t>IV</t>
  </si>
  <si>
    <t>IX</t>
  </si>
  <si>
    <t>* NGUỒN CÂN ĐỐI NGÂN SÁCH (A+B)</t>
  </si>
  <si>
    <t>Nguồn ngân sách tỉnh</t>
  </si>
  <si>
    <t>Phụ lục số 02/BC-QT</t>
  </si>
  <si>
    <t>Ngân sách tỉnh</t>
  </si>
  <si>
    <t xml:space="preserve">  Ghi chú: - Dự toán HĐND tinh giao bao gồm nguồn cân đối NSĐP, chương trình mục tiêu quốc gia và kinh phí Trung ương bổ sung có mục tiêu.</t>
  </si>
  <si>
    <t>Sự nghiệp văn hóa thông tin</t>
  </si>
  <si>
    <t>Nhiệm vụ chi NSĐP</t>
  </si>
  <si>
    <t>Nguồn tiền quyền sử dụng rừng</t>
  </si>
  <si>
    <t>Thu NSĐP hưởng</t>
  </si>
  <si>
    <t>TT</t>
  </si>
  <si>
    <t>Số Quyết định</t>
  </si>
  <si>
    <t>Ngày, tháng</t>
  </si>
  <si>
    <t>I.1</t>
  </si>
  <si>
    <t>37</t>
  </si>
  <si>
    <t>38</t>
  </si>
  <si>
    <t>39</t>
  </si>
  <si>
    <t>40</t>
  </si>
  <si>
    <t>41</t>
  </si>
  <si>
    <t>42</t>
  </si>
  <si>
    <t>43</t>
  </si>
  <si>
    <t>2.1</t>
  </si>
  <si>
    <t>2.2</t>
  </si>
  <si>
    <t>2.3</t>
  </si>
  <si>
    <t>2.4</t>
  </si>
  <si>
    <t>2.5</t>
  </si>
  <si>
    <t>2.6</t>
  </si>
  <si>
    <t>Chuyển nguồn thu hồi các khoản chi năm trước và thu khác</t>
  </si>
  <si>
    <t>BQL Khu bảo tồn Thiên nhiên Ngọc Linh</t>
  </si>
  <si>
    <t>BQL Rừng Phòng hộ Thạch Mham</t>
  </si>
  <si>
    <t>BQL Rừng Phòng Hộ ĐăkBlô</t>
  </si>
  <si>
    <t>Hạt kiểm lâm huyện Kon Plong</t>
  </si>
  <si>
    <t>BQL vườn quốc gia Chư Mom Ray</t>
  </si>
  <si>
    <t>Ban quản lý rừng Đặc dụng Đăk uy</t>
  </si>
  <si>
    <t>Trường Trung học phổ thông Duy Tân</t>
  </si>
  <si>
    <t>Trung tâm Ngoại ngữ - Tin học</t>
  </si>
  <si>
    <t>Phân hiệu trường Phổ thông Dân tộc nội trú huyện Kon Plông</t>
  </si>
  <si>
    <t xml:space="preserve">Trường Cao đẳng sư phạm </t>
  </si>
  <si>
    <t>Văn phòng Hội đồng Nhân dân tỉnh</t>
  </si>
  <si>
    <t>Trung Tâm Y tế huyện Tu Mơ Rông</t>
  </si>
  <si>
    <t>4a</t>
  </si>
  <si>
    <t>4b</t>
  </si>
  <si>
    <t>Phụ lục số 05/BC-QT</t>
  </si>
  <si>
    <t>HĐND quyết định</t>
  </si>
  <si>
    <t>Thu NS TW</t>
  </si>
  <si>
    <t>Thu NS cấp tỉnh</t>
  </si>
  <si>
    <t>Thu NS cấp huyện</t>
  </si>
  <si>
    <t>Thu NS cấp xã</t>
  </si>
  <si>
    <t>Cấp trên giao</t>
  </si>
  <si>
    <t>Thu nội địa</t>
  </si>
  <si>
    <t>- Thuế giá trị gia tăng</t>
  </si>
  <si>
    <t>- Thuế thu nhập doanh nghiệp</t>
  </si>
  <si>
    <t>- Thuế tiêu thụ đặc biệt</t>
  </si>
  <si>
    <t>- Thuế tài nguyên</t>
  </si>
  <si>
    <t>- Thu khác</t>
  </si>
  <si>
    <t>Thu từ khu vực kinh tế ngoài quốc doanh</t>
  </si>
  <si>
    <t>Lệ phí trước bạ</t>
  </si>
  <si>
    <t>Thuế sử dụng đất nông nghiệp</t>
  </si>
  <si>
    <t>Thuế sử dụng đất phi nông nghiệp</t>
  </si>
  <si>
    <t>Thuế thu nhập cá nhân</t>
  </si>
  <si>
    <t>Thuế bảo vệ môi trường</t>
  </si>
  <si>
    <t>Trong đó: - Thu từ hàng hóa nhập khẩu</t>
  </si>
  <si>
    <t>Phí, lệ phí</t>
  </si>
  <si>
    <t>Tiền sử dụng đất</t>
  </si>
  <si>
    <t>Trong đó: - Thu do cơ quan, tổ chức, đơn vị thuộc Trung ương quản lý</t>
  </si>
  <si>
    <t xml:space="preserve">               - Thu do cơ quan, tổ chức, đơn vị thuộc địa phương quản lý</t>
  </si>
  <si>
    <t>Thu tiền thuê đất, mặt nước</t>
  </si>
  <si>
    <t>Thu tiền cho thuê và bán nhà ở thuộc sở hữu nhà nước</t>
  </si>
  <si>
    <t>Thuế chuyển quyền sử dụng đất</t>
  </si>
  <si>
    <t>Thu khác ngân sách</t>
  </si>
  <si>
    <t xml:space="preserve"> </t>
  </si>
  <si>
    <t>Thu tiền cấp quyền khai thác khoáng sản</t>
  </si>
  <si>
    <t>Trong đó: - Giấy phép do Trung ương cấp</t>
  </si>
  <si>
    <t xml:space="preserve">               - Giấy phép do Ủy ban nhân dân cấp tỉnh cấp</t>
  </si>
  <si>
    <t>Thu từ quỹ đất công ích và thu hoa lợi công sản khác</t>
  </si>
  <si>
    <t>Thu cổ tức và lợi nhuận sau thuế</t>
  </si>
  <si>
    <t>Thu từ hoạt động xổ số kiến thiết (kể cả xổ số điện toán)</t>
  </si>
  <si>
    <t>Thu Hải quan</t>
  </si>
  <si>
    <t>Thuế xuất khẩu</t>
  </si>
  <si>
    <t>Thuế nhập khẩu</t>
  </si>
  <si>
    <t>Thuế giá trị gia tăng hàng nhập khẩu</t>
  </si>
  <si>
    <t>Thu khác</t>
  </si>
  <si>
    <t>Thu từ quỹ dự trữ tài chính</t>
  </si>
  <si>
    <t>Các khoản huy động, đóng góp</t>
  </si>
  <si>
    <t>Thu quản lý qua ngân sách</t>
  </si>
  <si>
    <t>Học phí</t>
  </si>
  <si>
    <t>Ghi thu huy động đóng góp, viện trợ</t>
  </si>
  <si>
    <t>Trong đó: - Thu viện trợ</t>
  </si>
  <si>
    <t>Thu bổ sung từ ngân sách cấp trên</t>
  </si>
  <si>
    <t xml:space="preserve">Bổ sung cân đối </t>
  </si>
  <si>
    <t>Bổ sung có mục tiêu</t>
  </si>
  <si>
    <t>Thu từ ngân sách cấp dưới nộp lên</t>
  </si>
  <si>
    <t>THU NSNN TRÊN ĐỊA BÀN</t>
  </si>
  <si>
    <t>THU QUẢN LÝ QUA NGÂN SÁCH</t>
  </si>
  <si>
    <t>PHẦN I: THU NSNN</t>
  </si>
  <si>
    <t>Thu từ khu vực DNNN do TW quản lý</t>
  </si>
  <si>
    <t>Thu từ khu vực DNNN do ĐP quản lý</t>
  </si>
  <si>
    <t>Quyết toán năm 2016</t>
  </si>
  <si>
    <t>Trong đó: - Thu khác ngân sách TW</t>
  </si>
  <si>
    <t>PHẦN II: THU NS ĐỊA PHƯƠNG</t>
  </si>
  <si>
    <t>Thu cân đối ngân sách</t>
  </si>
  <si>
    <t>Các khoản thu cân đối và điều tiết</t>
  </si>
  <si>
    <t>Thu kết dư năm trước</t>
  </si>
  <si>
    <t>Thu chuyển nguồn từ năm trước sang</t>
  </si>
  <si>
    <t>NS tỉnh hưởng</t>
  </si>
  <si>
    <t>NS huyện hưởng</t>
  </si>
  <si>
    <t>Thu NS huyện</t>
  </si>
  <si>
    <t xml:space="preserve">Ghi chú: </t>
  </si>
  <si>
    <t>Dự toán TW giao</t>
  </si>
  <si>
    <t>Dự toán HĐND tỉnh giao</t>
  </si>
  <si>
    <t>So sánh (%) quyết toán thu năm 2017 với</t>
  </si>
  <si>
    <t>Dự toán NSĐP hưởng</t>
  </si>
  <si>
    <t>Dự toán NS cấp huyện</t>
  </si>
  <si>
    <t>Dự toán NS cấp tỉnh</t>
  </si>
  <si>
    <t xml:space="preserve">                 - Thu từ hàng hóa sản xuất trong nước</t>
  </si>
  <si>
    <t>Trong đó:  - Phí bảo vệ môi trường đối với khai thác khoáng sản</t>
  </si>
  <si>
    <t xml:space="preserve">                 - Lệ phí môn bài</t>
  </si>
  <si>
    <t>Bao gồm: - Do cơ quan nhà nước TW thu</t>
  </si>
  <si>
    <t xml:space="preserve">                - Do cơ quan nhà nước ĐP thu</t>
  </si>
  <si>
    <t>Thu từ khu vực DN có vốn đầu tư NNg</t>
  </si>
  <si>
    <t>6a</t>
  </si>
  <si>
    <t>Thu NSĐP được hưởng</t>
  </si>
  <si>
    <t>10=6/4</t>
  </si>
  <si>
    <t>TỔNG NGUỒN THU NSNN (A+B)</t>
  </si>
  <si>
    <t xml:space="preserve">                 -  Các khoản huy động, đóng góp</t>
  </si>
  <si>
    <t xml:space="preserve">                 - Thu tiền quyền sử dụng rừng</t>
  </si>
  <si>
    <t xml:space="preserve">                 - Thu tiền bán cây đứng</t>
  </si>
  <si>
    <t xml:space="preserve"> Thu NSĐP trừ tiền SD đất, tiền cây đứng, thu XSKT, phí sử dụng hạ tầng cửa khẩu, tiền sang nhượng nhà máy nước, thu qua đề án cho thuê rừng, các khoản thu tại xã…..</t>
  </si>
  <si>
    <t>Tăng thu NSĐP/thực hiện dự toán HĐND tỉnh giao</t>
  </si>
  <si>
    <t>PHẦN III: TĂNG, GIẢM THU NSĐP</t>
  </si>
  <si>
    <t>(Kèm theo Báo cáo số           /BC-UBND, ngày        /         /2018 của  Ủy ban nhân dân tỉnh Kon Tum)</t>
  </si>
  <si>
    <t>BÁO CÁO QUYẾT TOÁN THU NSNN NĂM 2017</t>
  </si>
  <si>
    <t>Quyết toán năm 2017 (triệu đồng)</t>
  </si>
  <si>
    <t>Dự toán năm 2017 (triệu đồng)</t>
  </si>
  <si>
    <t>Nội dung chi</t>
  </si>
  <si>
    <t>Tổng số Chi NSĐP</t>
  </si>
  <si>
    <t>Chi NS cấp tỉnh</t>
  </si>
  <si>
    <t>Chi NS cấp huyện</t>
  </si>
  <si>
    <t>Chi NS cấp xã</t>
  </si>
  <si>
    <t>CHI CÂN ĐỐI NGÂN SÁCH</t>
  </si>
  <si>
    <t>Chi đầu tư phát triển</t>
  </si>
  <si>
    <t>Chi đầu tư phát triển cho chương trình, dự án theo lĩnh vực</t>
  </si>
  <si>
    <t>Chi quốc phòng</t>
  </si>
  <si>
    <t>Chi an ninh và trật tự an toàn xã hội</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</si>
  <si>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</si>
  <si>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</si>
  <si>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</si>
  <si>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</si>
  <si>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</si>
  <si>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</si>
  <si>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</si>
  <si>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</si>
  <si>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các cơ quan quản lý nhà nước, Đảng, đoàn thể</t>
  </si>
  <si>
    <t>Chi bảo đảm xã hội</t>
  </si>
  <si>
    <t>Chi ngành, lĩnh vực khác</t>
  </si>
  <si>
    <t xml:space="preserve">  Trong đó: - Bổ sung vốn điều lệ Quỹ ĐTPT</t>
  </si>
  <si>
    <t>Chi đầu tư phát triển khác</t>
  </si>
  <si>
    <t>Chi trả nợ vay KCH kênh mương</t>
  </si>
  <si>
    <t>Chi thường xuyên</t>
  </si>
  <si>
    <t>2.7</t>
  </si>
  <si>
    <t>2.8</t>
  </si>
  <si>
    <t>2.9</t>
  </si>
  <si>
    <t>2.10</t>
  </si>
  <si>
    <t>2.11</t>
  </si>
  <si>
    <t>2.12</t>
  </si>
  <si>
    <t>2.13</t>
  </si>
  <si>
    <t>Chi khác</t>
  </si>
  <si>
    <t>Chi bổ sung quỹ dự trữ tài chính</t>
  </si>
  <si>
    <t>Chi chuyển nguồn</t>
  </si>
  <si>
    <t>Dự phòng ngân sách</t>
  </si>
  <si>
    <t>Chi nguồn tăng thu so dự toán Trung ương giao</t>
  </si>
  <si>
    <t>CHI QUẢN LÝ QUA NGÂN SÁCH</t>
  </si>
  <si>
    <t>Huy động đóng góp, viện trợ</t>
  </si>
  <si>
    <t>C</t>
  </si>
  <si>
    <t>CHI BỔ SUNG CHO NGÂN SÁCH CẤP DƯỚI</t>
  </si>
  <si>
    <t>Bổ sung cân đối</t>
  </si>
  <si>
    <t>Tr. đó: - Bằng nguồn vốn trong nước</t>
  </si>
  <si>
    <t xml:space="preserve">           - Bằng nguồn vốn ngoài nước</t>
  </si>
  <si>
    <t>D</t>
  </si>
  <si>
    <t>CHI NỘP NGÂN SÁCH CẤP TRÊN</t>
  </si>
  <si>
    <t>TỔNG SỐ (A+B+C+D)</t>
  </si>
  <si>
    <t>Quyết toán NSĐP năm 2016</t>
  </si>
  <si>
    <t>Dự toán chi NSĐP 2017</t>
  </si>
  <si>
    <t>Dự toán chi HĐND tỉnh giao</t>
  </si>
  <si>
    <t>Tổng số thu NSNN</t>
  </si>
  <si>
    <t>Chi đầu tư và hỗ trợ vốn cho các doanh nghiệp hoạt động công ích</t>
  </si>
  <si>
    <t>Ngân sách huyện</t>
  </si>
  <si>
    <t>Vốn sự nghiệp</t>
  </si>
  <si>
    <t>Vốn đầu tư</t>
  </si>
  <si>
    <t>Kinh phí thực hiện DA Hoàn thiện, hiện đại hóa hồ sơ, bản đồ, địa giới hành chính và xây dựng cơ sở dữ liệu về địa giới hành chính năm 2016</t>
  </si>
  <si>
    <t>Kinh phí thực hiện chính sách tinh giản biển chế đợt 1 năm 2017</t>
  </si>
  <si>
    <t>Kinh phí khắc phục thiệt hại do mưa lũ miền trung và Tây nguyên từ ngày 30/10 đến ngày 09/11/2016</t>
  </si>
  <si>
    <t>Bổ sung từ NSTW thực hiện các Chương trình mục tiêu quốc gia năm 2016</t>
  </si>
  <si>
    <t>Kinh phí khen thưởng đợt 1 cho địa phương có thành tích tiêu biểu  trong phong trào xây dựng nông thôn mới</t>
  </si>
  <si>
    <t>Tạm cấp bổ sung kinh phí thực hiện chính sách tinh giản biển chế đợt 1 năm 2017</t>
  </si>
  <si>
    <t>Tạm cấp kinh phí thực hiện chính sách tinh giảm biên chế đợt 1 năm 2017</t>
  </si>
  <si>
    <t>Kinh phí tinh giản biên chế đợt I năm 2017</t>
  </si>
  <si>
    <t>Hỗ trợ kinh phí cho hộ nghèo làm nhà trên địa bàn</t>
  </si>
  <si>
    <t>Kinh phí trợ cấp 1 lần theo quy định tại Quyết định số 24/2016/QĐ-TTg ngày 14/6/2016 của Thủ tướng Chính phủ</t>
  </si>
  <si>
    <t>Kinh phí đào tạo, bồi dưỡng cán bộ, công chức cấp cơ sở theo Quyết định số 124/QĐ-TTg năm 2016</t>
  </si>
  <si>
    <t>Kinh phí đào tạo, bồi dưỡng cán bộ, công chức cấp cơ sở theo Quyết định số 124/QĐ-TTg năm 2015</t>
  </si>
  <si>
    <t>Kinh phí hỗ trợ tiền điện hộ nghèo, hộ chính sách xã hội năm 2017</t>
  </si>
  <si>
    <t>Kinh phí thực hiện chính sách tinh giản biển chế đợt 2 năm 2017</t>
  </si>
  <si>
    <t>Dự án hoàn thiện hiện đại hóa hồ sơ, bản đồ, địa giới hành chính và xây dựng cơ sở dữ liệu về địa giới hành chính năm 2017</t>
  </si>
  <si>
    <t>Bổ sung vố đầu tư cơ sở hạ tầng từ nguồn viện trợ của Chính phủ Ai Len</t>
  </si>
  <si>
    <t>Dự toán bổ sung thực hiện chương trình mục tiêu quốc gia xây dựng nông thôn mới.</t>
  </si>
  <si>
    <t>Kinh phí diễn tập</t>
  </si>
  <si>
    <t>Kinh phí giải quyết chế độ, chính sách theo Nghị định số 26/2015/NĐ-CP của Chính phủ</t>
  </si>
  <si>
    <t>Kinh phí thực hiện chính sách giảm nghèo và an sinh xã hội theo chuẩn nghèo tiếp cận đa chiều năm 2016</t>
  </si>
  <si>
    <t>Kinh phí thực hiện một số dự án cấp bách</t>
  </si>
  <si>
    <t>Kinh phí quản lý, bảo trì đường bộ năm 2017</t>
  </si>
  <si>
    <t>Kinh phí mua văc xin lở mồm long móng năm 2017</t>
  </si>
  <si>
    <t>Kinh phí hội VHNT, hội Nhà báo năm 2017</t>
  </si>
  <si>
    <t>CTMT phát triển lâm nghiệp bền vững năm 2017 (vốn sự nghiệp). (trong đó 2016 là 14,1 tỷ)</t>
  </si>
  <si>
    <t>Kinh phí thực hiện chính sách người có uy tín trong đồng bào dân tộc thiểu số năm 2016, 2017</t>
  </si>
  <si>
    <t>Kinh phí thực hiện các chính sách giáo dục năm 2016 và chính sách miễn, giảm học phí và hỗ trợ chi phí học tập năm 2017</t>
  </si>
  <si>
    <t>Chương trình mục tiêu phát triển hệ thống trợ giúp xã hội năm 2017</t>
  </si>
  <si>
    <t>Kinh phí thực hiện chế độ chính sách bảo trợ xã hội năm 2016</t>
  </si>
  <si>
    <t>Kinh phí mua thẻ BHYT cho các đối tượng chính sách năm 2016, 2017</t>
  </si>
  <si>
    <t>Kinh phí hỗ trợ tổ chức, đơn vị sử dụng lao động là người dân tộc thiểu số năm 2016, năm 2017</t>
  </si>
  <si>
    <t>Kinh phí thực hiện chính sách tinh giảm biên chế và nghỉ hưu trước tuổi năm 2011</t>
  </si>
  <si>
    <t>Kinh phí thực hiện phòng cháy, chữa cháy rùng và bảo vệ rừng cấp bách năm2016</t>
  </si>
  <si>
    <t>Kinh phí khắc phục thiệt hại do bão số 12 và mưa lũ</t>
  </si>
  <si>
    <t>Kinh phí hỗ trợ địa phương mua thiết bị chiếu phim và ô tô dùng chiếu phim lưu động năm 2017</t>
  </si>
  <si>
    <t>15423/BTC-NSNN - 14/11/2017</t>
  </si>
  <si>
    <t>Kinh phí tinh giảm biên chế đợt 2 năm 2017</t>
  </si>
  <si>
    <t>Kinh phí tinh giản biên chế đợt II năm 2017</t>
  </si>
  <si>
    <t>Chương trình mục tiêu Y tế - Dân số năm 2017</t>
  </si>
  <si>
    <t>Kinh phí thực hiện chương trình mục tiêu giáo dục nghề nghiệp - việc làm và an toàn lao động năm 2017</t>
  </si>
  <si>
    <t>Kinh phí thực hiện chương trình mục tiêu phát triển văn hóa</t>
  </si>
  <si>
    <t>Trái phiếu chính phủ đợt 3</t>
  </si>
  <si>
    <t>Vốn khen thưởng Đợt 2 theo Quyết định số 2001/QĐ-TTg ngày 20/10/2016 (CT nông thôn mới)</t>
  </si>
  <si>
    <t>Hỗ trợ trực tiếp cho người dân tộc thuộc hộ nghèo ở vùng khó khăn</t>
  </si>
  <si>
    <t>Kinh phí thực hiện các chính sách giáo dục năm 2017</t>
  </si>
  <si>
    <t>Kinh phí thực hiện chế độ, chính sách bảo trợ xã hội năm 2017</t>
  </si>
  <si>
    <t>BS có mục tiêu thực hiện GTGC (vốn ngoài nước)</t>
  </si>
  <si>
    <t>Trái phiếu chính phủ từ năm 2016 trở về trước chuyển nguồn sang 2017</t>
  </si>
  <si>
    <t>Trái phiếu chính phủ đợt 2</t>
  </si>
  <si>
    <t>Kinh phí sự nghiệp thực hiện Chương trình mục tiêu Đảm bảo trật tự an toàn giao thông, phòng cháy chữa cháy, phòng chống tội phạm và ma túy năm 2017</t>
  </si>
  <si>
    <t>Nguồn CCTL năm 2016 và 2017</t>
  </si>
  <si>
    <t>Kinh phí hỗ trợ giống khôi phục sản xuất do hạn hán gây ra vụ đông xuân năm 2015-2016</t>
  </si>
  <si>
    <t>Kinh phí đo đạc, lập bản đồ địa chính, cắm mốc ranh giới sử dụng đất và cấp giấy chứng nhận quyền sử dụng đất của các công ty nông, lâm nghiệp</t>
  </si>
  <si>
    <t>Kon Tum, ngày         tháng    năm 2018</t>
  </si>
  <si>
    <t>P.Kế toán KBNN</t>
  </si>
  <si>
    <t>CB theo dõi                    L.đạo phòng</t>
  </si>
  <si>
    <t>TỔNG HỢP KINH PHÍ TRUNG ƯƠNG BỔ SUNG MỤC TIÊU NGOÀI DỰ TOÁN NĂM 2017</t>
  </si>
  <si>
    <t>Quyết toán chi NSĐP năm 2017</t>
  </si>
  <si>
    <t>Năm trước</t>
  </si>
  <si>
    <t>Nhiệm vụ chi</t>
  </si>
  <si>
    <t>So sánh % so với</t>
  </si>
  <si>
    <t>So sánh % với nhiệm vụ chi</t>
  </si>
  <si>
    <t>Nhiệm vụ chi ngân sách cấp tỉnh</t>
  </si>
  <si>
    <t>Nhiệm vụ chi ngân sách cấp huyện, cấp xã</t>
  </si>
  <si>
    <t>* Tr. đó:  Thu NSĐP sau khi loại trừ số thu bổ sung trợ cấp từ tỉnh cho huyện; huyện cho xã</t>
  </si>
  <si>
    <t>Đvt: triệu đồng</t>
  </si>
  <si>
    <t>KP mua BHYT cho người cận nghèo, HSSV, người hiến tạng, HGĐ làm NN có mức sống trung bình</t>
  </si>
  <si>
    <t>44</t>
  </si>
  <si>
    <t>45</t>
  </si>
  <si>
    <t>46</t>
  </si>
  <si>
    <t>47</t>
  </si>
  <si>
    <t>48</t>
  </si>
  <si>
    <t>49</t>
  </si>
  <si>
    <t>50</t>
  </si>
  <si>
    <t>51</t>
  </si>
  <si>
    <t>52</t>
  </si>
  <si>
    <t>53</t>
  </si>
  <si>
    <t>54</t>
  </si>
  <si>
    <t>55</t>
  </si>
  <si>
    <t>56</t>
  </si>
  <si>
    <t>57</t>
  </si>
  <si>
    <t>58</t>
  </si>
  <si>
    <t>Kinh phí thực hiện Quyết định số 799/QĐ-TTg ngày 25/5/2011 của Thủ tướng Chính phủ năm 2016 và 2017 - Đào tạo cán bộ quân sự</t>
  </si>
  <si>
    <t>(Kèm theo Báo cáo số             /BC-UBND ngày        tháng        năm 2018 của Ủy ban nhân dân tỉnh Kon Tum)</t>
  </si>
  <si>
    <t>1848/BTC-ĐT, ngày 13/2/2017</t>
  </si>
  <si>
    <t>12363/BTC-ĐT, ngày 18/9/2017</t>
  </si>
  <si>
    <t>15638/BTC-ĐT, ngày 17/11/2017</t>
  </si>
  <si>
    <t>17452/BTC-ĐT, ngày 2/12/2017</t>
  </si>
  <si>
    <t>1545/QĐ-BKHĐT, ngày 31/10/2017</t>
  </si>
  <si>
    <t>6209/BTC-NSNN, ngày 28/5/2018</t>
  </si>
  <si>
    <t>6906/BTC-NSNN, ngày12/6/2018</t>
  </si>
  <si>
    <t>Trái phiếu chính phủ từ năm 2016 trở về trước chuyển nguồn sang 2017 (thu hồi tạm ứng)</t>
  </si>
  <si>
    <t>15113/BTC-NSNN, ngày 08/11/2017</t>
  </si>
  <si>
    <t>16903/BTC-NSNN, ngày 14/12/2017</t>
  </si>
  <si>
    <t>8946/TBC-NSNN, ngày 5/7/2017</t>
  </si>
  <si>
    <t>1297/QĐ-BTC, ngày 12/7/2017</t>
  </si>
  <si>
    <t>117/QĐ-BTC, ngày 19/01/2017</t>
  </si>
  <si>
    <t>658/BTC-NSNN, ngày 16/1/2017</t>
  </si>
  <si>
    <t>468/BTC-NSNN, ngày 11/1/2017</t>
  </si>
  <si>
    <t>2130/BTC-NSNN, ngày 17/2/2017</t>
  </si>
  <si>
    <t>3059/BTC-NSNN, ngày 08/3/2017</t>
  </si>
  <si>
    <t>4556/BTC-NSNN, ngày 5/4/2017</t>
  </si>
  <si>
    <t>4523/BTC-NSNN, ngày 04/4/2017</t>
  </si>
  <si>
    <t>5003/BTC-NSNN, ngày 18/4/2017</t>
  </si>
  <si>
    <t>4918/BTC-NSNN, ngày 14/4/2017</t>
  </si>
  <si>
    <t>4922/BTC-NSNN, ngày 14/4/2017</t>
  </si>
  <si>
    <t>5746/BTC-NSNN, ngày 04/5/2017</t>
  </si>
  <si>
    <t>8619/BTC-NSNN, ngày 28/6/2017</t>
  </si>
  <si>
    <t>8598/BTC-NSNN, ngày 28/6/2017</t>
  </si>
  <si>
    <t>822/BTC-NSNN, ngày 28/7/2017</t>
  </si>
  <si>
    <t>10495/BTC-NSNN, ngày 08/8/2017</t>
  </si>
  <si>
    <t>11392/BTC-NSNN, ngày 25/8/2017</t>
  </si>
  <si>
    <t>11735/BTC-NSNN, ngày 01/9/2017</t>
  </si>
  <si>
    <t>10805/BTC-NSNN, ngày 15/8/2017</t>
  </si>
  <si>
    <t>12582/BTC-HCSN, ngày 20/9/2017</t>
  </si>
  <si>
    <t>12584/BTC-HCSN, ngày 20/9/2017</t>
  </si>
  <si>
    <t>13259/BTC-HCNS, ngày 4/10/2017</t>
  </si>
  <si>
    <t>2000/QĐ-BTC, ngày 5/10/2017</t>
  </si>
  <si>
    <t>14136/BTC-NSNN, ngày 20/10/2017</t>
  </si>
  <si>
    <t>14138/BTC-NSNN, ngày 20/10/2017</t>
  </si>
  <si>
    <t>2009/QĐ-BTC, ngày 06/10/2017</t>
  </si>
  <si>
    <t>14305/BTC-NSNN, ngày 24/10/2017</t>
  </si>
  <si>
    <t>15123/BTC-NSNN, ngày 08/11/2017</t>
  </si>
  <si>
    <t>15275/BTC-NSNN, ngày 10/11/2017</t>
  </si>
  <si>
    <t>15277/BTC-NSNN, ngày 10/11/2017</t>
  </si>
  <si>
    <t>16557/BTC-NSNN, ngày 07/12/2017</t>
  </si>
  <si>
    <t>16408/BTC-NSNN, ngày 21/11/2017</t>
  </si>
  <si>
    <t>2366QĐ-BTC, ngày 15/11/2017</t>
  </si>
  <si>
    <t>2439/QĐ-BTC, ngày 27/11/2017</t>
  </si>
  <si>
    <t>2533/QĐ-BTC, ngày 8/12/2017</t>
  </si>
  <si>
    <t>150/BTC-NSNN, ngày 05/01/2018</t>
  </si>
  <si>
    <t>485/BTC-NSNN, ngày 12/01/2018</t>
  </si>
  <si>
    <t>839/BTC-NSNN, ngày 22/1/2018</t>
  </si>
  <si>
    <t>105/QĐ-BTC, ngày 24/1/2018</t>
  </si>
  <si>
    <t>1764/BTC-NSNN, ngày 07/2/2018</t>
  </si>
  <si>
    <t>6294/BTC-NSNN, ngày 16/5/2017</t>
  </si>
  <si>
    <t>1416/BTC-NSNN, ngày 02/02/2018</t>
  </si>
  <si>
    <t>2732/BTC-NSNN, ngày 12/3/2018</t>
  </si>
  <si>
    <t>8192/BTC-NSNN, ngày 10/7/2018</t>
  </si>
  <si>
    <t>969/BTC-NSNN, ngày 24/01/18</t>
  </si>
  <si>
    <t>Số Văn bản thông báo bổ sung của Bộ Tài chính</t>
  </si>
  <si>
    <t>Phụ lục số 04/BC-QT</t>
  </si>
  <si>
    <t>TỔNG HỢP VỐN ĐẦU TƯ  NGÂN SÁCH TỈNH NĂM 2017 CHUYỂN NGUỒN SANG NĂM 2018</t>
  </si>
  <si>
    <t xml:space="preserve"> ( Kèm theo Báo cáo số           /BC-UBND, ngày       tháng    năm 2018 của Ủy ban nhân dân tỉnh)</t>
  </si>
  <si>
    <t>Nguồn vốn/Danh mục công trình</t>
  </si>
  <si>
    <t>Số dư dự toán bố trí lại</t>
  </si>
  <si>
    <t>Tạm ứng chưa quyết toán</t>
  </si>
  <si>
    <t>TỔNG SỐ (A+B)</t>
  </si>
  <si>
    <t>TỔNG NGUỒN VỐN ĐTPT</t>
  </si>
  <si>
    <t>I.</t>
  </si>
  <si>
    <t>NGUỒN VỐN CÂN ĐỐI NSĐP</t>
  </si>
  <si>
    <t>Xây dựng bể bơi tại các trường học trên địa bàn tỉnh Kon Tum</t>
  </si>
  <si>
    <t>Trường Phổ thông Dân tộc nội trú huyện Ia H'Drai (giai đoạn 1)</t>
  </si>
  <si>
    <t>Thao trường bắn, thao trường huấn luyện cấp tỉnh Đăk Rơ Nga</t>
  </si>
  <si>
    <t>Nâng cấp đường giao thông khu vực biên giới từ xã Đăk Man đến xã Đăk Blô</t>
  </si>
  <si>
    <t>Bổ sung cơ sở vật chất Doanh trại Trung đoàn BB990 Bộ CHQS tỉnh Kon Tum</t>
  </si>
  <si>
    <t>Đường giao thông khu vực biên giới vào đồn biên phòng Hồ Le (703) đến cửa khẩu phụ Hồ Đá</t>
  </si>
  <si>
    <t>Hỗ trợ để thực hiện công tác bồi thường GPMB dự án Đường giao thông vào Trại tạm giam Công an tỉnh</t>
  </si>
  <si>
    <t>Bổ sung cơ sở vật chất trường PTDTNT huyện Kon Rẫy</t>
  </si>
  <si>
    <t>Trung tâm dạy nghề huyện Kon Rẫy</t>
  </si>
  <si>
    <t>Trung tâm dạy nghề huyện Đăk Glei</t>
  </si>
  <si>
    <t>Trường mầm non xã Ngọc Lây, huyện Tu Mơ Rông</t>
  </si>
  <si>
    <t>Phòng thí nghiệm thực vật tại Trại thực nghiệm Kon Plông</t>
  </si>
  <si>
    <t>Nâng cao năng lực của Trung tâm Kỹ thuật Tiêu chuẩn Đo lường chất lượng tỉnh Kon Tum</t>
  </si>
  <si>
    <t>Trung tâm Văn hóa huyện Kon Rẫy</t>
  </si>
  <si>
    <t>Trưng bày bảo tàng ngoài trời</t>
  </si>
  <si>
    <t>Cầu qua sông Đăk Bla (từ phường Thắng Lợi đi Khu dân cư thôn Kon Di, xã Đăk Rơ Wa, thành phố Kon Tum)</t>
  </si>
  <si>
    <t>Đường và cầu từ tỉnh lộ 671 đi Quốc lộ 14</t>
  </si>
  <si>
    <t>Dự án Hỗ trợ phát triển khu vực biên giới - Tiểu Dự án tỉnh Kon Tum</t>
  </si>
  <si>
    <t>Đường giao thông từ thị trấn Đăk Glei đi xã Đăk Nhoong, huyện Đăk Glei</t>
  </si>
  <si>
    <t>Đường Nguyễn Sinh Sắc nối dài, huyện Ngọc Hồi.</t>
  </si>
  <si>
    <t>San ủi một số tuyến đường theo quy hoạch tại Trung tâm huyện</t>
  </si>
  <si>
    <t>Sửa chữa mặt đường đảm bảo giao thông Tỉnh lộ 673 đoạn từ lý trình Km14+00-Km18+00; Km33+455-Km36+527 huyện Đăk Glei, tỉnh Kon Tum</t>
  </si>
  <si>
    <t>Sửa chữa nền, mặt đường Tỉnh lộ 676 đoạn từ Km32+00-Km53+700 huyện Kon Plông tỉnh Kon Tum</t>
  </si>
  <si>
    <t>Nâng cao năng lực ứng dụng công nghệ cao trong sản xuất nông nghiệp tại thành phố Kon Tum</t>
  </si>
  <si>
    <t>Đường giao thông Đăk Côi - Đăk Pơ Xy, Km 0+00-Km39+060</t>
  </si>
  <si>
    <t>Dự án tuyến nam Quảng Nam (Tam Kỳ - Trà My - Tăc Pỏ - Đăk Tô) đoạn qua địa bàn tỉnh Kon Tum</t>
  </si>
  <si>
    <t>Đường giao thông từ trung tâm thị trấn Đăk glei đến trung tâm xã Xốp, huyện Đăk gLei</t>
  </si>
  <si>
    <t>Kiên cố hóa kênh chính, kênh cấp 1 và công trình trên kênh cấp 1 thuộc công trình Hồ chứa nước Đăk Rơn Ga, huyện Đăk Tô</t>
  </si>
  <si>
    <t>Xây dựng điểm dân cư số 64 (Trung tâm hành chính xã VI) thuộc xã Ia Tơi để thực hiện đề án di dân, bố trí, sắp xếp dân cư  trên địa bàn huyện Ia ''HDrai</t>
  </si>
  <si>
    <t>Sửa chữa, nâng cấp đập Bà Tri, huyện Đăk Hà</t>
  </si>
  <si>
    <t>Dự án chuyển đổi nông nghiệp bền vững trên địa bàn tỉnh Kon Tum (VnSat) giai đoạn 2015-2020</t>
  </si>
  <si>
    <t>Tiểu dự án sửa chữa, nâng cấp thủy lợi Lũng Lau và Hạ tầng phục vụ sản xuất khu vực xã Sa Sơn</t>
  </si>
  <si>
    <t>Đầu tư hạ tầng Khu du lịch văn hóa, lịch sử Ngục Kon Tum</t>
  </si>
  <si>
    <t>Tiểu dự án sửa chữa, nâng cấp hệ thống thủy lợi Kon Trang Kla, Đăk Trít và Hạ tầng nông thôn khu vực xã Đăk La</t>
  </si>
  <si>
    <t xml:space="preserve">Tiểu dự án Sửa chữa, nâng cấp thủy lợi Đăk Kit và cơ sở hạ tầng nông thôn khu vực xã Đăk Môn, huyện Đăk Glei </t>
  </si>
  <si>
    <t xml:space="preserve">Sửa chữa nâng cấp đảm bảo an toàn hồ chứa </t>
  </si>
  <si>
    <t>Dự án giảm nghèo khu vực Tây Nguyên tỉnh Kon Tum</t>
  </si>
  <si>
    <t>Dự án Giảm nghèo khu vực Tây nguyên huyện Kon Rẫy</t>
  </si>
  <si>
    <t>Dự án Giảm nghèo khu vực Tây nguyên huyện Kon Plông</t>
  </si>
  <si>
    <t>Dự án giảm nghèo khu vực Tây Nguyên xã Măng Cành huyện KonPlông</t>
  </si>
  <si>
    <t>Dự án giảm nghèo khu vực Tây Nguyên  xã Ngọc Tem huyện KonPlông</t>
  </si>
  <si>
    <t>Dự án giảm nghèo khu vực Tây Nguyên xã Măng Bút huyện KonPlông</t>
  </si>
  <si>
    <t>Dự án Giảm nghèo khu vực Tây nguyên huyện Tu Mơ Rông</t>
  </si>
  <si>
    <t>Dự án giảm nghèo khu vực Tây nguyên huyện Sa Thầy</t>
  </si>
  <si>
    <t>Dự án giảm nghèo khu vực Tây Nguyên xã Ya Tăng huyện Sa Thầy</t>
  </si>
  <si>
    <t>Trụ sở làm việc Ban quản lý rừng phòng hộ Tu Mơ Rông</t>
  </si>
  <si>
    <t>Trả nợ CBĐT dự án Bố trí, sắp xếp dân cư vùng thiên tai và vùng đặc biệt khó khăn trên đại bàn huyện Tu Mơ Rông</t>
  </si>
  <si>
    <t>Công viên khu vực đường Trương Quang Trọng, thành phố Kon Tum</t>
  </si>
  <si>
    <t>Tường rào kẽm gai bảo vệ diện tích đất đã bồi thường thuộc Khu công nghiệp Sao Mai, thành phố Kon Tum</t>
  </si>
  <si>
    <t>Cấp nước sinh hoạt xã Ia Chim, TP Kon Tum</t>
  </si>
  <si>
    <t>Cấp nước sinh hoạt xã Đăk Cấm, TP Kon Tum</t>
  </si>
  <si>
    <t>Cấp nước sinh hoạt xã Tân Cảnh, huyện Đăk Tô</t>
  </si>
  <si>
    <t>Cấp nước sinh hoạt xã Hòa Bình, TP Kon Tum</t>
  </si>
  <si>
    <t>Cấp nước sinh hoạt trung tâm xã Đăk Trăm, huyện Đăk Tô</t>
  </si>
  <si>
    <t>Cấp nước sinh hoạt xã Văn Lem, huyện Đăk Tô</t>
  </si>
  <si>
    <t>Cấp nước sinh hoạt xã Ngọc Tụ, huyện Đăk Tô</t>
  </si>
  <si>
    <t>Cấp nước sinh hoạt thôn 4 xã Đăk Pne huyện Kon Rẫy</t>
  </si>
  <si>
    <t>Cấp nước sinh hoạt thôn Kon Lung xã Đăk Tơ Lung huyện Kon Rẫy</t>
  </si>
  <si>
    <t>Cấp nước sinh hoạt thôn 3, 2 xã Đăk Pne huyện Kon Rẫy</t>
  </si>
  <si>
    <t>Cấp nước sinh hoạt Kon Du thôn 5 xã Tân Lập huyện Kon Rẫy</t>
  </si>
  <si>
    <t>Cấp nước sinh hoạt thôn Đăk giá I, Đăk giá II, xã Đăk Ang, huyện Ngọc Hồi</t>
  </si>
  <si>
    <t>Cấp nước sinh hoạt Kon Slak thôn 12 xã Đăk Ruồng xã Đăk Pne huyện Kon Rẫy</t>
  </si>
  <si>
    <t>Cấp nước sinh hoạt Trung tâm xã Ngọc Yêu, huyện Tu Mơ Rông</t>
  </si>
  <si>
    <t>Cấp nước sinh hoạt Trung tâm xã Đăk Sao, huyện Tu Mơ Rông</t>
  </si>
  <si>
    <t>Cấp nước sinh hoạt thôn Nhơn Bình xã Sa Nhơn, huyện Sa Thầy</t>
  </si>
  <si>
    <t>Cấp nước sinh hoạt thôn 1,2,3 xã Ya Xier, huyện Sa Thầy</t>
  </si>
  <si>
    <t>Cấp nước sinh hoạt khu giãn dân làng Đặk Wớt xã Hơ Moong, huyện Sa Thầy</t>
  </si>
  <si>
    <t>Trụ sở xã Đăk Long huyện Đăk Hà</t>
  </si>
  <si>
    <t>Trụ sở xã Đăk Ngọk huyện Đăk Hà</t>
  </si>
  <si>
    <t>Sửa chữa trụ sở làm việc Liên Minh Hợp tác xã (Hạng mục Sữa chữa nhà làm việc và các hạng mục phụ trợ.</t>
  </si>
  <si>
    <t>Trụ sở làm việc Đảng ủy, HĐND-UBND xã Mường Hoong, huyện Đăk Glei.</t>
  </si>
  <si>
    <t>Xây dựng mới Trụ sở làm việc phòng công chứng số 2 tỉnh Kon Tum.</t>
  </si>
  <si>
    <t>Sữa chữa trụ sở Liên cơ quan (khu nhà phía trước) và các hạng mục phụ trợ</t>
  </si>
  <si>
    <t>Nhà làm việc của Hạt Kiểm lâm huyện Ia H’Drai trực thuộc Chi cục Kiểm lâm Kon Tum</t>
  </si>
  <si>
    <t>Đường giao thông TT thị trấn huyện lỵ Kon Rẫy_2015</t>
  </si>
  <si>
    <t xml:space="preserve">Đường liên xã từ trung tâm xã Đăk Ngok đi tổ dân phố 10 thị trấn Đăk Hà </t>
  </si>
  <si>
    <t>Đường Hoàng Thị Loan</t>
  </si>
  <si>
    <t>Dự án phòng hộ đặc dụng (thuộc dự án trồng mới 5 triệu ha rừng cơ sở _Ban quản lý rừng phòng hộ Đăk Long)</t>
  </si>
  <si>
    <t>KH năm 2015 trở về trước chưa xử lý</t>
  </si>
  <si>
    <t>I.2</t>
  </si>
  <si>
    <t>CĐ NSĐP - Tăng thu NSĐP năm 2012</t>
  </si>
  <si>
    <t>Chuyển nguồn chờ xử lý  - Nguồn tăng thu NSĐP năm 2012</t>
  </si>
  <si>
    <t>I.3</t>
  </si>
  <si>
    <t>CĐ NSĐP - Tăng thu NSĐP năm 2014</t>
  </si>
  <si>
    <t>Đường giao thông liên xã từ thôn 5 xã Đăk Mar đi thôn 11 xã Đăk Hring huyện ĐăkHà</t>
  </si>
  <si>
    <t>KH năm 2015 kéo dài - Nguồn tăng thu NSĐP năm 2014</t>
  </si>
  <si>
    <t>I.4</t>
  </si>
  <si>
    <t>SN - CĐ NSĐP sự nghiệp lâm nghiệp</t>
  </si>
  <si>
    <t>KH năm 2015 trở về trước chưa xử lý_nguồn SN - CĐ NSĐP sự nghiệp lâm nghiệp</t>
  </si>
  <si>
    <t>KH năm 2015 trở về trước chưa xử lý_nguồn SN - CĐ NSĐP sự nghiệp kinh tế</t>
  </si>
  <si>
    <t>KH năm 2016 kéo dài_nguồn SN - CĐ NSĐP sự nghiệp kinh tế</t>
  </si>
  <si>
    <t>Dự án Phát triển lâm nghiệp để cải thiện đời sống vùng Tây Nguyên (FLITCH)</t>
  </si>
  <si>
    <t>I.5</t>
  </si>
  <si>
    <t>Vốn hỗ trợ Doanh nghiệp nhà nước</t>
  </si>
  <si>
    <t>I.6</t>
  </si>
  <si>
    <t>NGUỒN XỔ SỐ KIẾN THIẾT</t>
  </si>
  <si>
    <t>I.6.1</t>
  </si>
  <si>
    <t>XSKT - đầu tư cho y tế</t>
  </si>
  <si>
    <t>Cải tạo, mở rộng cơ sở hạ tầng và bổ sung thiết bị y tế cho Trạm Y tế xã Đăk Hà, huyện Tu Mơ Rông</t>
  </si>
  <si>
    <t>Cải tạo, mở rộng cơ sở hạ tầng và bổ sung thiết bị y tế cho Trạm Y tế xã Mường Hoong, huyện Đăk Glei</t>
  </si>
  <si>
    <t>Cải tạo, mở rộng cơ sở hạ tầng và bổ sung thiết bị y tế cho Trạm Y tế xã Sa Bình, huyện Sa Thầy</t>
  </si>
  <si>
    <t>Cải tạo cơ sở hạ tầng và đầu tư bổ sung thiết bị y tế Trạm Y tế xã Đăk Pxi, huyện Đăk Hà</t>
  </si>
  <si>
    <t>Cải tạo cơ sở hạ tầng và đầu tư bổ sung thiết bị y tế Trạm Y tế xã Đăk Hring, huyện Đăk Hà</t>
  </si>
  <si>
    <t>Đầu tư xây dựng Trạm y tế xã Ia Đal, huyện Ia H'Drai</t>
  </si>
  <si>
    <t>Trạm y tế xã Ia Tơi, huyện Ia H'Drai</t>
  </si>
  <si>
    <t>Cải tạo mở rộng CSHT và bổ sung trang thiết bị y tế Bệnh viện đa khoa huyện Đăk Glei</t>
  </si>
  <si>
    <t>Nâng cấp Bệnh viện y học cổ truyền tỉnh Kon Tum</t>
  </si>
  <si>
    <t>I.6.2</t>
  </si>
  <si>
    <t>XSKT - đầu tư cho giáo dục</t>
  </si>
  <si>
    <t>531/QĐ-UBND</t>
  </si>
  <si>
    <t>Bổ sung cơ sở vật chất trường trung học phổ thông xã Đăk Choong, huyện Đăk GLei</t>
  </si>
  <si>
    <t>Bổ sung cơ sở vật chất trường  trung học phổ thông  xã Đăk Tăng, huyện Kon Plông</t>
  </si>
  <si>
    <t>I.6.3</t>
  </si>
  <si>
    <t>XSKT - đầu tư cho Lĩnh vực công cộng và phúc lợi xã hội</t>
  </si>
  <si>
    <t>Hiện đại hóa trang thiết bị Trung tâm sản xuất chương trình phát thanh, truyền hình và hệ thống tổng khống chế</t>
  </si>
  <si>
    <t>Nhà làm việc và Trung tâm sản xuất chương trình truyền hình thuộc Đài truyền hình tỉnh Kon Tum</t>
  </si>
  <si>
    <t>I.6.4</t>
  </si>
  <si>
    <t>XSKT - đầu tư cho lĩnh vực khác</t>
  </si>
  <si>
    <t>Sân vận động tỉnh Kon Tum</t>
  </si>
  <si>
    <t>Đài truyền thanh huyện Ia H''Drai</t>
  </si>
  <si>
    <t>Chưa phân bổ</t>
  </si>
  <si>
    <t>I.6.5</t>
  </si>
  <si>
    <t>Tăng thu nguồn XSKT năm 2016</t>
  </si>
  <si>
    <t>I.7</t>
  </si>
  <si>
    <t>Nguồn thu tiền sử dụng đất</t>
  </si>
  <si>
    <t>I.8</t>
  </si>
  <si>
    <t>Nguồn thu từ việc chuyển nhượng tài sản trên đất</t>
  </si>
  <si>
    <t>Nâng cấp đường D8 khu I, Khu kinh tế cửa khẩu Quốc tế Bờ Y</t>
  </si>
  <si>
    <t>Tuyến đường liên khối (từ khối 1 đi khối 7), thị trấn Đăk Tô, huyện Đăk Tô</t>
  </si>
  <si>
    <t>I.9</t>
  </si>
  <si>
    <t>Đường lên cột mốc biên giới Việt Nam - Lào - Campuchia</t>
  </si>
  <si>
    <t>I.10</t>
  </si>
  <si>
    <t xml:space="preserve">NGUỒN THU TIỀN QUYỀN SỬ DỤNG RỪNG </t>
  </si>
  <si>
    <t>Đường từ Sê San 3 - Quốc lộ 14 C</t>
  </si>
  <si>
    <t>NGUỒN TRUNG ƯƠNG BỔ SUNG MỤC TIÊU</t>
  </si>
  <si>
    <t>II.1</t>
  </si>
  <si>
    <t>TW BSMT - Chương trình phát triển kinh tế xã hội các vùng- NQ10 (CT 168)</t>
  </si>
  <si>
    <t>Đường bao Khu dân cư phía Nam Thành phố Kon Tum( đoạn từ đường Hồ Chí Minh đến cầu treo KonKLor).</t>
  </si>
  <si>
    <t>Đường giao thông tránh lũ từ xã Đăk Hring, huyện Đăk Hà đi xã Diên Bình và thị trấn Đăk Tô, huyện Đăk Tô</t>
  </si>
  <si>
    <t>Đường giao thông nông thôn từ xã Đăk La đi xã Ngọc Réo, huyện Đăk Hà</t>
  </si>
  <si>
    <t>Đường bao khu dân cư phía Bắc Thành phố Kon Tum (đoạn từ đường Trần Phú đến cầu treo KonKLor).</t>
  </si>
  <si>
    <t>Cấp nước sinh hoạt Trung tâm huyện Ia H'Drai</t>
  </si>
  <si>
    <t xml:space="preserve">Đầu tư xây dựng các tuyến đường ĐĐT02, ĐĐT03, ĐĐT08 khu trung tâm huyện Ia H'Drai </t>
  </si>
  <si>
    <t>Đường Trần Phú nối dài, thị xã Kon Tum (nay là TP Kon Tum)</t>
  </si>
  <si>
    <t>Kho lưu trữ chuyên dụng tỉnh Kon Tum</t>
  </si>
  <si>
    <t>Tạm ứng các năm trước nộp trả</t>
  </si>
  <si>
    <t>II.2</t>
  </si>
  <si>
    <t>TW BSMT - CTMT đầu tư hạ tầng khu kinh tế ven biển, khu kinh tế cửa khẩu, khu công nghiệp, cụm CN</t>
  </si>
  <si>
    <t>Dự án Đầu tư cơ sở hạ tầng khu công nghiệp Hòa Bình (Giai đoạn 2) - Hạng mục Đền bù giải phòng mặt bằng</t>
  </si>
  <si>
    <t>Đường NT 18 khu kinh tế cửa khẩu quốc tế Bờ Y</t>
  </si>
  <si>
    <t>II.3</t>
  </si>
  <si>
    <t>TW bổ sung có MT - Kè chống sạt lở Quốc lộ 24</t>
  </si>
  <si>
    <t>Kè chống sạt lỡ QL 24 đoạn qua Thành Phố Kon Tum</t>
  </si>
  <si>
    <t>II.4</t>
  </si>
  <si>
    <t>TW bổ sung có MT - Chương trình mục tiêu phát triển hệ thống y tế địa phương</t>
  </si>
  <si>
    <t>Nâng cấp bệnh viện y học cổ truyền lên 100 giường</t>
  </si>
  <si>
    <t>II.5</t>
  </si>
  <si>
    <t>TW bổ sung có MT - Nguồn dự án trồng mới 5 triệu ha rừng</t>
  </si>
  <si>
    <t>II.6</t>
  </si>
  <si>
    <t>TW bổ sung có MT - Các dự án cấp bách theo ý kiến chỉ đạo của Lãnh đạo Đảng và Nhà nước</t>
  </si>
  <si>
    <t>Kè chống sạt lở sông ĐăkBla, đoạn qua làng Plei Đôn và Kon Rờ Bàng TP Kon Tum</t>
  </si>
  <si>
    <t>Đường Tu Mơ Rông - Ngọc Yêu</t>
  </si>
  <si>
    <t>Đường lên cột mốc ngã ba biên giới Việt Nam - Lào - Campuchia</t>
  </si>
  <si>
    <t>II.7</t>
  </si>
  <si>
    <t xml:space="preserve">CHƯƠNG TRÌNH MTQG_GIẢM NGHÈO BỀN VỮNG 30A </t>
  </si>
  <si>
    <t>Nâng cấp, sửa chữa nước sinh hoạt thôn 2, xã Đăk Kôi</t>
  </si>
  <si>
    <t>Đường giao thông nông thôn từ trung tâm xã Đăk Ring đi thôn Kíp La, thôn Đăk Ang, huyện Kon Plông</t>
  </si>
  <si>
    <t>Đường từ thôn ra khu sản xuất nước Tơ Lung (thôn Kon Mong Tu), xã Đăk Tơ Lung</t>
  </si>
  <si>
    <t>Đường vào khu sản xuất nước Nhê (thôn Kon Lỗ) xã Đăk Tơ Lung</t>
  </si>
  <si>
    <t>Trường mầm non thôn Đăk Nớ, xã Đăk Pék, huyện Đăk Glei.</t>
  </si>
  <si>
    <t>Trường tiểu học xã Ngọc Linh</t>
  </si>
  <si>
    <t>Trường mầm non xã Đăk Man</t>
  </si>
  <si>
    <t>Đường giao thông thôn Tu Thó đi khu sản xuất xã Tê Xăng ( Lý trình: Điểm đầu Km0+00 tại GLTL 672 thuộc xã Tê Xăng, điểm cuối Km6+306,17 tại khu DC TĐC do sạt lỡ cơn bảo số 9 thuộc thôn Tu Thó)</t>
  </si>
  <si>
    <t>Nâng cấp mở rộng đường từ tỉnh lộ 675 đi xã Ya Xiêr, huyện Sa Thầy</t>
  </si>
  <si>
    <t>Đường đi khu sản xuất Đăk Pam.</t>
  </si>
  <si>
    <t>Đường giao thông tuyến A - B (Trung tâm cụm xã Đăk Môn).</t>
  </si>
  <si>
    <t>Nâng cấp đường giao thông từ trung tâm huyện đến xã Sa Sơn</t>
  </si>
  <si>
    <t>Đường giao thông từ xã Sa Nghĩa đi xã Hơ Moong, huyện Sa Thầy</t>
  </si>
  <si>
    <t>Cống qua đường thôn Đăk Túc, xã Đăk Kroong, huyện Đăk Glei.</t>
  </si>
  <si>
    <t>Hệ thống cấp nước tưới khu rau hoa quả xứ lạnh huyện KonPlông</t>
  </si>
  <si>
    <t>Thủy lợi Đăk Rế xã Mường Hoong</t>
  </si>
  <si>
    <t>Đập Đăk Tà Mãi xã Đăk Choong</t>
  </si>
  <si>
    <t>Thủy lợi Đăk Chè xã Đăk Man</t>
  </si>
  <si>
    <t>Nâng cấp, sửa chữa đầu mối Thủy lợi Đăk Kít 3, xã Đăk Môn, huyện Đăk Glei.</t>
  </si>
  <si>
    <t>Thủy lợi Đăk En, xã Đăk Man, huyện Đăk Glei.</t>
  </si>
  <si>
    <t>Thủy lợi Đăk Rang Thượng, xã Đăk Pék, huyện Đăk Glei.</t>
  </si>
  <si>
    <t>Đường từ QL 24 đi làng Kon Tub-konBDeh xã Đăk Ruồng và nâng cấp cầu treo</t>
  </si>
  <si>
    <t>KH năm 2016 kéo dài</t>
  </si>
  <si>
    <t>II.8</t>
  </si>
  <si>
    <t>TW bổ sung có MT - Hỗ trợ đối ứng ODA các tỉnh khó khăn</t>
  </si>
  <si>
    <t>Đường hai đầu cầu treo vào thôn Kon Bỉ (thôn 3), huyện Kon Rẫy</t>
  </si>
  <si>
    <t>Xây mới phòng học Trường tiểu học xã Đăk Kôi, huyện Kon Rẫy</t>
  </si>
  <si>
    <t>Nâng cấp nước sinh hoạt thôn 4, xã Đăk Pne, huyện Kon Rẫy</t>
  </si>
  <si>
    <t>Dự án giảm nghèo khu vực Tây Nguyên xã Đăk Ring huyện KonPlông</t>
  </si>
  <si>
    <t>Dự án giảm nghèo khu vực Tây Nguyên xã Đăk Tăng huyện KonPlông</t>
  </si>
  <si>
    <t>Xây dựng thủy lợi Đăk Nhôn, xã Đăk Long, huyện Đăk Glei</t>
  </si>
  <si>
    <t>Xây mới Nước sinh hoạt thôn Đông Lốc (tại điểm Trường tiểu học), xã Đăk Man, huyện Đăk Glei.</t>
  </si>
  <si>
    <t>Nâng cấp đường GTNT thôn Đông Nay, xã Đăk Man</t>
  </si>
  <si>
    <t>Nâng cấp công trình Thủy lợi Đăk Bang, thôn Đăk Xây, xã Đăk Long, huyện Đăk Glei</t>
  </si>
  <si>
    <t>Nâng cấp công trình nước sinh hoạt thôn Đăk Túc, xã Đăk Kroong, huyện Đăk Glei</t>
  </si>
  <si>
    <t>Xây mới cầu treo đi khu sản xuất Đăk Roi, xã Đăk Nhoong, huyện Đăk Glei.</t>
  </si>
  <si>
    <t>Dự án Giảm nghèo khu vực Tây nguyên huyện Ngọc Hồi</t>
  </si>
  <si>
    <t>Chăm sóc sức khỏe nhân dân các tỉnh Tây Nguyên giai đoạn 2</t>
  </si>
  <si>
    <t>II.9</t>
  </si>
  <si>
    <t>TW bổ sung có MT - Chương trình mục tiêu tái cơ cấu kinh tế nông nghiệp và phòng chống giảm nhẹ thiên tai, ổn định đời sống dân cư</t>
  </si>
  <si>
    <t>Quy hoạch bố trí dân cư tại xã Đắk Hring. HM: Đường dây 22KV, đường dây 0.4 KV và TBA 3 PHA-75KVA(22/0.4)(giai đọan I)</t>
  </si>
  <si>
    <t>Cấp nước sinh hoạt thuộc dự án Quy hoạch bố trí dân cư tại xã Đăk Hring. HM: Giếng nước và bồn Inox</t>
  </si>
  <si>
    <t>Đường Giao thông nội vùng tuyến 1-1,1-2,1-3 thuộc dự án  thuộc dự án Quy hoạch bố trí dân cư xã Đắk H ring. HM: Nền, mặt đường và công trình thoát nước</t>
  </si>
  <si>
    <t>Đường giao thông nội vùng tuyến 3-1 thuộc dự án quy hoạch bố trí dân cư xã Đăk Hring.HM: Nền, nặt đường và công trình thoát nước</t>
  </si>
  <si>
    <t>Đường giao thông nội vùng tuyến 3-2 thuộc dự án quy hoạch bố trí dân cư xã Đăk Hring.HM: Nền, nặt đường và công trình thoát nước</t>
  </si>
  <si>
    <t>Đường giao thông nội vùng tuyến 3-3 thuộc dự án quy hoạch bố trí dân cư xã Đăk Hring.HM: Nền, nặt đường và công trình thoát nước</t>
  </si>
  <si>
    <t>II.10</t>
  </si>
  <si>
    <t>TW bổ sung có MT - Chương trình mục tiêu phát triển văn hóa</t>
  </si>
  <si>
    <t>Tu bổ, tôn tạo di tích lịch sử ngục Đăk Glei</t>
  </si>
  <si>
    <t>II.11</t>
  </si>
  <si>
    <t>TW bổ sung có MT - Chương tình mục tiêu công nghệ thông tin</t>
  </si>
  <si>
    <t>Đầu tư xây dựng và hoàn thiện chính quyền điện tử tỉnh Kon Tum</t>
  </si>
  <si>
    <t>II.12</t>
  </si>
  <si>
    <t>TW bổ sung có MT - Chương trình mục tiêu QP-AN trên địa bàn trọng điểm</t>
  </si>
  <si>
    <t>Đường giao thông từ mốc 743 đến đồn Biên phòng 663 (đồn Sông Thanh) xã Đăk Blô, huyện Đăk Glei, tỉnh Kon Tum.</t>
  </si>
  <si>
    <t>Đường giao thông từ làng Lê Vân đi làng Tân Rát 1, xã Ngọc Linh, huyện Đăk Glei (Giai đoạn 1: Lý trình Km0+00-Km0+450)</t>
  </si>
  <si>
    <t>Đường giao thông đi từ thị trấn Đăk Glei đến xã Đăk Nhoong</t>
  </si>
  <si>
    <t>Đường giao thông kết nối phục vụ phát triển kinh tế-xã hội và đảm bảo quốc phòng an ninh từ xã Rờ Kơi huyện Sa Thầy đi xã Sa loong huyện Ngọc Hồi (giai đọan 1)</t>
  </si>
  <si>
    <t>Đường giao thông từ làng Tu Cú - Tu Rang - Tân Rát, xã Ngọc Linh</t>
  </si>
  <si>
    <t>II.13</t>
  </si>
  <si>
    <t>TW bổ sung có MT -  Viện trợ không hoàn lại của chính phủ Ai Len</t>
  </si>
  <si>
    <t>Đường GTNT nội vùng thôn Lung Leng (giai đoạn 2) xã Sa Bình</t>
  </si>
  <si>
    <t>Đường giao thông nông thôn thôn Tân Sang</t>
  </si>
  <si>
    <t>Đường GTNT từ thôn 9 đi thôn 10 (giai đoạn 1)</t>
  </si>
  <si>
    <t>Đường đi khu sản xuât tập trung thôn Ngọc La và thôn Pu Tá, xã Măng Ri.</t>
  </si>
  <si>
    <t>Đường đi khu sản xuất tập trung thôn Ngọc Năng 1 và La Giông, xã Đăk Rơ Ông.</t>
  </si>
  <si>
    <t>Đường GTNT từ thôn 3 đi khu sản xuất tập trung Đăk Nghen (giai đoạn 2)</t>
  </si>
  <si>
    <t>Hạ tầng cơ sở Trường mầm non Họa My trung tâm xã Đăk Tờ Re; hạng mục: San nền, tường chắn đất và công trình phụ trợ</t>
  </si>
  <si>
    <t>Duy tu, bảo dưỡng Đường vào khu sản xuất thôn Nú Vai, xã Đăk Kroong, huyện Đăk Glei</t>
  </si>
  <si>
    <t>KH năm 2015 kéo dài</t>
  </si>
  <si>
    <t>Đường vào khu sản xuất tập trung thôn Ngọc Năng 1 và thôn La Giông (giai đoạn 2), xã Đăk Rơ Ông, tỉnh Kon Tum.</t>
  </si>
  <si>
    <t>Đường GTNT thôn Tu Rằng, xã Măng Cành, huyện Kon Plông, tỉnh Kon Tum.</t>
  </si>
  <si>
    <t>Đường GTNT đi khu sản xuất tập trung xã Sa Bình, huyện Sa Thầy, tỉnh Kon Tum.</t>
  </si>
  <si>
    <t>Đường đi khu sản xuất thôn Pu Tá, xã Măng Ri, huyện Tu Mơ Rông, tỉnh Kon Tum.</t>
  </si>
  <si>
    <t>Đường GTNT vào khu sản xuất đập Đăk Nui 3, xã Hơ Moong, huyện Sa Thầy.</t>
  </si>
  <si>
    <t>Đường GTNT từ Tỉnh lộ 678 đi thôn Năng Lớn 3, xã Đăk Sao, huyện Tu Mơ Rông, tỉnh Kon Tum.</t>
  </si>
  <si>
    <t>II.14</t>
  </si>
  <si>
    <t>NSTW-Thưởng công trình phúc lợi thực hiện NTM gđ 2011-2015</t>
  </si>
  <si>
    <t>Đường giao thông nông thôn xã Đoàn Kết, thành phố Kon Tum; Hạng mục:Đường đi vùng sản xuất Thôn 5 (Cấp A) L=306m......; Tuyến đường đi vùng sản xuất thôn Đăk Kia (Cấp B) L=120m.</t>
  </si>
  <si>
    <t>Công trình phúc lợi huyện Đăk Hà</t>
  </si>
  <si>
    <t>Khu vui chơi thanh thiếu nhi xã Diên Bình huyện Đăk Tô</t>
  </si>
  <si>
    <t>Trung tâm VH-TT xã Đăk Mar (giai đoạn 1). Hạng mục: San ủi mặt bằng, xây dựng khán đài, cổng và các hạng mục phụ trợ khác</t>
  </si>
  <si>
    <t>II.15</t>
  </si>
  <si>
    <t>Dự phòng NSTW năm 2016</t>
  </si>
  <si>
    <t>Dự án phòng cháy chữa cháy rừng và bảo vệ rừng cấp bách trên địa bàn tỉnh Kon Tum</t>
  </si>
  <si>
    <t xml:space="preserve">Dự án Quy hoạch bố trí dân cư xã Đăk Hring </t>
  </si>
  <si>
    <t>II.16</t>
  </si>
  <si>
    <t>SỰ NGHIỆP TRUNG ƯƠNG BỔ SUNG CÓ MỤC TIÊU</t>
  </si>
  <si>
    <t>II.16.1</t>
  </si>
  <si>
    <t>SN -  TW- Dự án chuyển đổi nông nghiệp bền vững</t>
  </si>
  <si>
    <t>II.16.2</t>
  </si>
  <si>
    <t>SN -  TW- sự nghiệp lâm nghiệp</t>
  </si>
  <si>
    <t>Bảo vệ và quản lý tổng hợp các hệ sinh thái rừng thuộc các tỉnh Quảng Nam, Kon Tum  và Gia Lai ( gọi tắt là dự án KfW 10 tỉnh Kon Tum )</t>
  </si>
  <si>
    <t>II.17</t>
  </si>
  <si>
    <t>VỐN TRÁI PHIẾU CHÍNH PHỦ</t>
  </si>
  <si>
    <t>II.17.1</t>
  </si>
  <si>
    <t>TPCP - Ngành giao thông</t>
  </si>
  <si>
    <t>Tỉnh lộ 674 (Đường Sa Thầy-Ya Ly- Thôn Tam an (xã Sa Sơn)-Ya Mô-Làng Rẽ (Mô Ray)</t>
  </si>
  <si>
    <t>Đường giao thông kết nối từ Đường Hồ Chí Minh đi Quốc lộ 24</t>
  </si>
  <si>
    <t>Tuyến đường Quảng nam qua Kon Tum (đoạn tránh đèo Văn Rơi)_Đường Quảng nam (Tam Thanh-Tam kỳ-Trà my-Tăc Pỏ-Đăk Tô, Lý trình Km173+427,6-Km192+500, đoạn tránh đèo Văn Rơi</t>
  </si>
  <si>
    <t>Đường vào trung tâm xã Ngọc Bay</t>
  </si>
  <si>
    <t>Đường vào Trung tâm xã Đăk Cấm</t>
  </si>
  <si>
    <t>Đường từ thị trấn ĐăkRVe đến xã Đăk Pne - huyện kon rẫy</t>
  </si>
  <si>
    <t>Đường Ngọc Hoàng-Măng Bút- Tu Mơ Rông- Ngọc Linh_TDA 1</t>
  </si>
  <si>
    <t>Hồ chứa nước Đăk rơn ga - huyện Đăk tô</t>
  </si>
  <si>
    <t>II.17.2</t>
  </si>
  <si>
    <t>TPCP - Ngành Giáo dục</t>
  </si>
  <si>
    <t>Trường Mầm non xã Măng Cành, huyện Kon Plông</t>
  </si>
  <si>
    <t>Dự án kiến cố hóa trường lớp học mầm non và tiểu học trên địa bàn huyện Kon Plong</t>
  </si>
  <si>
    <t>Dự án kiến cố hóa trường lớp học mầm non và tiểu học trên địa bàn huyện Kon Rẫy</t>
  </si>
  <si>
    <t>Trường mầm non Hoa Sen xã Sa Nghĩa</t>
  </si>
  <si>
    <t>Trường mầm non xã Rờ Kơi</t>
  </si>
  <si>
    <t>Dự án kiến cố hóa trường lớp học mầm non và tiểu học trên địa bàn huyện Sa Thầy</t>
  </si>
  <si>
    <t>Dự án kiến cố hóa trường lớp học mầm non và tiểu học trên địa bàn huyện Đăk Hà</t>
  </si>
  <si>
    <t>Dự án kiến cố hóa trường lớp học mầm non và tiểu học trên địa bàn thành phố Kon Tum</t>
  </si>
  <si>
    <t>Trường mầm non xã Đăk Na, huyện Tu Mơ Rông</t>
  </si>
  <si>
    <t>Trường mầm non, xã Tu Mơ Rông</t>
  </si>
  <si>
    <t>Trường mầm non xã Đăk Hà, huyện Tu Mơ Rông</t>
  </si>
  <si>
    <t>Trường mầm non xã Ngọc Yêu, huyện Tu Mơ Rông</t>
  </si>
  <si>
    <t>Dự án kiến cố hóa trường lớp học mầm non và tiểu học trên địa bàn huyện Tu Mơ Rông</t>
  </si>
  <si>
    <t>Dự án kiến cố hóa trường lớp học mầm non và tiểu học trên địa bàn huyện Đăk Tô</t>
  </si>
  <si>
    <t>Dự án kiến cố hóa trường lớp học mầm non và tiểu học trên địa bàn huyện Ngọc Hồi</t>
  </si>
  <si>
    <t>Dự án kiến cố hóa trường lớp học mầm non và tiểu học trên địa bàn huyện Đăk Glei</t>
  </si>
  <si>
    <t>Dự án kiến cố hóa trường lớp học mầm non và tiểu học trên địa bàn huyện Ia H'Drai</t>
  </si>
  <si>
    <t>II.17.3</t>
  </si>
  <si>
    <t>TPCP - CTMTQG xây dựng Nông thôn mới</t>
  </si>
  <si>
    <t>Nhà văn hóa xã Sa Nhơn</t>
  </si>
  <si>
    <t>Trường tiểu học Trần Phú, xã Sa Nghĩa</t>
  </si>
  <si>
    <t>Đường từ UBND xã Sa Sơn đi thị trấn Sa Thầy (quy mô 3,1 km)</t>
  </si>
  <si>
    <t>Xây dựng trường mầm non Hoa Sen xã Sa Nghĩa (quy mô nhà 01 tầng, 04 phòng học, diện tích 346,8 m2)</t>
  </si>
  <si>
    <t>Trường tiểu học Phùng Khắc Khoan; HM: Nhà học 02 phòng, 02 phòng bộ môn và nhà vệ sinh.</t>
  </si>
  <si>
    <t>Điểm trường học mầm non thôn Klâu Ngol (2 phòng)</t>
  </si>
  <si>
    <t>Điểm trường học mầm non thôn Plei Lay</t>
  </si>
  <si>
    <t>Điểm trường học mầm non thôn Plei Bur</t>
  </si>
  <si>
    <t>Lớp học mầm non thôn Plei Weh (Chương trình xây dựng nông thôn mới GĐ 2014-2015)</t>
  </si>
  <si>
    <t>Đường nội thôn Tu Mơ Rông, xã Tu Mơ Rông; Hạng mục: Nền, mặt đường và hệ thống thoát nước</t>
  </si>
  <si>
    <t>Đường từ cầu treo đi khu sản xuất thôn Tu Thó xã Tê Xăng; Hạng mục: Nền, mặt đường và công trình thoát nước</t>
  </si>
  <si>
    <t>Đường nội thôn Ngọc Đo (Đoạn nối tiếp ), xã Ngọc Yêu, huyện Tu Mơ Rông</t>
  </si>
  <si>
    <t>Trường Mầm non thôn Đăk Plò xã Đăk Rơ Ông</t>
  </si>
  <si>
    <t>Đường đi khu sản xuất Đăk Plò, xã Đăk Rơ Ông</t>
  </si>
  <si>
    <t>II.17.4</t>
  </si>
  <si>
    <t>Vốn nước ngoài: Chương trình đảm bảo chất lượng trường học(SEQAP)</t>
  </si>
  <si>
    <t>Phụ lục số 03/BC-QT</t>
  </si>
  <si>
    <t>BÁO CÁO QUYẾT TOÁN CHI NGÂN SÁCH ĐỊA PHƯƠNG NĂM 2017</t>
  </si>
  <si>
    <t>ĐVT: triệu đồng</t>
  </si>
  <si>
    <t>59</t>
  </si>
  <si>
    <t>60</t>
  </si>
  <si>
    <t>61</t>
  </si>
  <si>
    <t>62</t>
  </si>
  <si>
    <t>63</t>
  </si>
  <si>
    <t>64</t>
  </si>
  <si>
    <t>65</t>
  </si>
  <si>
    <t>66</t>
  </si>
  <si>
    <t>67</t>
  </si>
  <si>
    <t>68</t>
  </si>
  <si>
    <t>69</t>
  </si>
  <si>
    <t>70</t>
  </si>
  <si>
    <t>71</t>
  </si>
  <si>
    <t>72</t>
  </si>
  <si>
    <t>73</t>
  </si>
  <si>
    <t>74</t>
  </si>
  <si>
    <t>75</t>
  </si>
  <si>
    <t>76</t>
  </si>
  <si>
    <t>77</t>
  </si>
  <si>
    <t>78</t>
  </si>
  <si>
    <t>79</t>
  </si>
  <si>
    <t>80</t>
  </si>
  <si>
    <t>Phụ lục số 01/BC-QT</t>
  </si>
  <si>
    <t>7=6/1</t>
  </si>
  <si>
    <t>8=6/3</t>
  </si>
  <si>
    <t>10=9/4</t>
  </si>
  <si>
    <t xml:space="preserve">                    - Bổ sung nguồn vốn Quỹ phát triển đất</t>
  </si>
  <si>
    <t xml:space="preserve"> 1. Dự toán thu cân đối điều tiết NSĐP hưởng đã loại trừ các khoản thu NSTW hưởng 212.215 triệu đồng (bao gồm: Thuế bảo vệ môi trường 96.100 triệu đồng; Các khoản phí, lệ phí do cơ quan TW thu 4.000 triệu đồng; Thu khác ngân sách TW 21.800 triệu đồng; Thu cấp quyền khai thác khoán sản TW cấp 315 triệu đồng và thu hải quan 90.000 triệu đồng).</t>
  </si>
  <si>
    <t xml:space="preserve">                 - Thu chuyển nhượng Nhà máy nước Đăk Tô</t>
  </si>
  <si>
    <t>Nguồn cân đối NSĐP - XDCBTT</t>
  </si>
  <si>
    <t xml:space="preserve">Nguồn thu phí sử dụng hạ tầng tại cửa khẩu Khu KT </t>
  </si>
  <si>
    <t xml:space="preserve"> Tăng thu (hụt thu) so với dự toán HĐND tỉnh </t>
  </si>
  <si>
    <t>Trong đó: - Phí sử dụng hạ tầng khu KTCK</t>
  </si>
  <si>
    <t xml:space="preserve">                 - Phí chợ, phí khác</t>
  </si>
  <si>
    <t>* Trong đó:  Thu NSĐP sau khi loại trừ số thu bổ sung trợ cấp từ tỉnh cho huyện; huyện cho xã</t>
  </si>
  <si>
    <t>Trong đó: Chi NSĐP (loại trừ số chi bổ sung ngân sách tỉnh cho ngân sách huyện, ngân sách huyện bổ sung cho ngân sách cấp xã)</t>
  </si>
  <si>
    <t xml:space="preserve">                  - Nhiệm vụ chi NSĐP năm 2017 bao gồm: dự toán giao đầu năm 2017, nguồn kết dư  năm 2016, tăng thu tiền sử dụng đất, XSKT năm 2016, chuyển nguồn năm 2016; kinh phí Trung ương  bổ sung mục tiêu, CTMTQG  trong năm 2017.</t>
  </si>
  <si>
    <t>Chi sự nghiệp giáo dục - đào tạo và dạy nghề</t>
  </si>
  <si>
    <t>Chi sự nghiệp y tế, dân số và gia đình</t>
  </si>
  <si>
    <t>Chi sự nghiệp bảo vệ môi trường</t>
  </si>
  <si>
    <t>TỔNG HỢP KINH PHÍ THƯỜNG XUYÊN NGÂN SÁCH CÂP TỈNH NĂM 2017 CHUYỂN NGUỒN SANG NĂM 2018</t>
  </si>
  <si>
    <t xml:space="preserve"> ( Kèm theo Báo cáo số         /BC-UBND, ngày      tháng 11 năm 2018 của Ủy ban nhân dân tỉnh)</t>
  </si>
  <si>
    <t>Chi tiết nguồn vốn</t>
  </si>
  <si>
    <t>Nguồn tập trung</t>
  </si>
  <si>
    <t>Nguồn DT UBND tỉnh xét chuyển</t>
  </si>
  <si>
    <t>Nguồn KBNN xét</t>
  </si>
  <si>
    <t>Các nguồn kinh phí chương trình, mục tiêu, nhiệm vụ tập trung tại ngân sách tỉnh</t>
  </si>
  <si>
    <t xml:space="preserve">Nguồn Trung ương bổ sung mục tiêu, CT MTQG </t>
  </si>
  <si>
    <t>Kinh phí thực hiện chính sách BTXH năm 2016, 2017</t>
  </si>
  <si>
    <t>Kinh phí hỗ trợ tiền điện hộ nghèo</t>
  </si>
  <si>
    <t>Kinh phí thực hiện các chính sách giáo dục</t>
  </si>
  <si>
    <t>3.1</t>
  </si>
  <si>
    <t>Chi học bổng học sinh DTNT theo TT 109</t>
  </si>
  <si>
    <t>3.2</t>
  </si>
  <si>
    <t>Chính sách bán trú theo NĐ 116/2016/NĐ-CP</t>
  </si>
  <si>
    <t>3.3</t>
  </si>
  <si>
    <t>Chi trả chế độ cho HS khuyết tật theo TTLT 42</t>
  </si>
  <si>
    <t>3.4</t>
  </si>
  <si>
    <t>Kinh phí thực hiện Nghị định 86/2015/NĐ-CP</t>
  </si>
  <si>
    <t>3.5</t>
  </si>
  <si>
    <t>Sự nghiệp giáo dục và đào tạo tồn dự toán đơn vị chuyển về tập trung</t>
  </si>
  <si>
    <t>Trung tâm Giáo dục Thường xuyên</t>
  </si>
  <si>
    <t>Kinh phí cấp bù miễn giảm học phí</t>
  </si>
  <si>
    <t>Trường Dân tộc Nội trú Đak Glei</t>
  </si>
  <si>
    <t xml:space="preserve">Trường Trung học Phổ thông Lương Thế Vinh - huyện Đăk Glei </t>
  </si>
  <si>
    <t>Trường Trung học Phổ thông Phan Chu trình - huyện Ngọc Hồi</t>
  </si>
  <si>
    <t>Phân hiệu trường Trung học Phổ thông Lương Thẽ Vinh - huyện Đăk Glei</t>
  </si>
  <si>
    <t>Kinh phí chi trả chi phí học tập theo NĐ 86</t>
  </si>
  <si>
    <t>Kinh phí miễn giảm học phí theo NĐ 86</t>
  </si>
  <si>
    <t>Ban Quản lý mua sắm thlẽt bị trường học Sở giáo dục đào tạo Kon Tum</t>
  </si>
  <si>
    <t>Kinh phí CTMT giáo dục MN</t>
  </si>
  <si>
    <t>Trường Trung cấp Nghề</t>
  </si>
  <si>
    <t>Kinh phí miễn thu thủy lợi phí</t>
  </si>
  <si>
    <t>Kinh phí mua BHYT cho các đối tượng</t>
  </si>
  <si>
    <t>Kinh phí hỗ trợ người có công CM về nhà ở</t>
  </si>
  <si>
    <t>Kinh phí chăm sóc, bảo vệ rừng, giao đất, giao rừng</t>
  </si>
  <si>
    <t>Kinh phí thực hiện chính sách đối với người uy tín</t>
  </si>
  <si>
    <t>Kinh phí CT MTQG tồn dự toán tại đơn vị không có nhu cầu sử dụng chuyển về tập trung để báo cáo TƯ cho phép tiếp tục sử dụng</t>
  </si>
  <si>
    <t>CTMTQG giảm nghèo bền vững</t>
  </si>
  <si>
    <t>CTMTQG nước sạch VSMT nông thôn</t>
  </si>
  <si>
    <t xml:space="preserve">CTMTQG nông thôn mới </t>
  </si>
  <si>
    <t>CTMTQG việc làm dạy nghề</t>
  </si>
  <si>
    <t>Tồn dự toán ngành Sở Nông nghiệp chuyển về tập trung</t>
  </si>
  <si>
    <t>Sở Nông nghiệp và Phát triền nông thôn</t>
  </si>
  <si>
    <t>Kinh phí CT MTQG XD NT Mới</t>
  </si>
  <si>
    <t>Trung tâm Giống cây trồng, vật nuôi, thủy sản</t>
  </si>
  <si>
    <t xml:space="preserve">Kinh phí CT MTQG XD nông thôn mới </t>
  </si>
  <si>
    <t xml:space="preserve">Chi cục Chăn nuôi và Thú y </t>
  </si>
  <si>
    <t>Kinh phí mua văc xin  tiêm phòng LMLM (Chương trình MTQG Giảm nghèo bền vững)</t>
  </si>
  <si>
    <t xml:space="preserve">Chi cục quản lý chãt lượng Mông lâm sản và Thủy sản </t>
  </si>
  <si>
    <t>Kinh phí hỗ trợ phát triển sản xuất (CTMTQG XD NTM)</t>
  </si>
  <si>
    <t>Ban Chỉ đạo phân giới, cắm mổc tỉnh Kontum (Việt nam - Lào)</t>
  </si>
  <si>
    <t xml:space="preserve"> Kinh phí bố trí nhiệm vụ cho BCĐ</t>
  </si>
  <si>
    <t>Ban Dân tộc</t>
  </si>
  <si>
    <t>Kinh phí đào tạo nâng cao năng lực cho công đồng và cán bộ cơ sở - Chương trình 135</t>
  </si>
  <si>
    <t xml:space="preserve">Chương trình mục tiêu phát triển lâm nghiệp bền vững </t>
  </si>
  <si>
    <t>Chương trình MTPT LN bền vững năm 2017 tập trung NS tỉnh</t>
  </si>
  <si>
    <t>Tồn DT các đơn vị chuyển về tập trung NS tỉnh</t>
  </si>
  <si>
    <t>Kinh phí CT PT lâm nghiệp bền vững</t>
  </si>
  <si>
    <t xml:space="preserve">Kinh phí chương trình bố trí dân cư </t>
  </si>
  <si>
    <t>Kinh phí thực hiện ĐA tiếp tục củng cố, kiện toàn chính quyền cơ sở vùng Tây Nguyên năm 2015 (Kinh phí đào tạo, bồi dưỡng cán bộ, công chức cấp cơ sở theo QĐ 124/QĐ-TTG) năm 2015, 2016</t>
  </si>
  <si>
    <t>Kinh phí hỗ trợ địa phương mua thiết bị chiếu phim và ô tô chuyên dùng chiếu phim lưu động năm 2017</t>
  </si>
  <si>
    <t>Kinh phí thực hiện QĐ 799/QĐ-TTg đối với các hợp đồng đào tạo đã được ký kết giữa UB tỉnh và các cơ sở đào tạo năm 2016, 2017</t>
  </si>
  <si>
    <t>Kinh phí thực hiện chính sách bảo vệ và phát triển đất trồng lúa năm 2017</t>
  </si>
  <si>
    <t>Kinh phí thực hiện chính sách tinh giản biên chế và nghỉ hưu trước tuổi năm 2011</t>
  </si>
  <si>
    <t>Kinh phí trợ giúp pháp lý theo QĐ 32/2016/QĐ-TTg</t>
  </si>
  <si>
    <t>Kinh phí hỗ trợ giống khôi phụ sản xuất do hạn hán</t>
  </si>
  <si>
    <t>Kinh phí cấp bù lãi suất cho vay hộ nghèo</t>
  </si>
  <si>
    <t>Chi sự nghiệp giáo dục, đào tạo</t>
  </si>
  <si>
    <t xml:space="preserve">Chi sự nghiệp y tế </t>
  </si>
  <si>
    <t>Chi sự nghiệp y tế (giảm dự toán chi SN y tế 2017 đưa về nguồn tập trung NS tỉnh)</t>
  </si>
  <si>
    <t>Kinh phí tiền lương cơ cấu vào giá dịch vụ KCB</t>
  </si>
  <si>
    <t>Kinh phí thực hiện chi trả phụ cấp 73 năm 2017 cơ cấu vào giá dịch vụ KCB</t>
  </si>
  <si>
    <t xml:space="preserve">Kinh phí mua thẻ BHYT cho người nghèo và TE dưới 6 tuổi </t>
  </si>
  <si>
    <t>Tiền bán cây đứng</t>
  </si>
  <si>
    <t>50% số thu phí bãi gỗ để lại cân đối chi</t>
  </si>
  <si>
    <t>Nguồn tăng thu ngân sách cấp tỉnh 2017 (bao gồm 50% tăng thu thực hiện CCTL)</t>
  </si>
  <si>
    <t xml:space="preserve">Nguồn tăng thu ngân sách tỉnh năm 2014 </t>
  </si>
  <si>
    <t>Nguồn thực hiện cải cách tiền lương</t>
  </si>
  <si>
    <t>TW cấp bù thực hiện CCTL 2016 (cấp sau 30/9/2017)</t>
  </si>
  <si>
    <t>Thu hồi nguồn CCTL theo QĐ 582 Khối tỉnh</t>
  </si>
  <si>
    <t>Kinh phí thực hiện CCTL (Huyện TMR trả Nguồn CCTL nợ 2016)</t>
  </si>
  <si>
    <t>Nguồn CCTL còn dư thu hồi về NS tỉnh năm 2016 - các đơn vị Khối tỉnh</t>
  </si>
  <si>
    <t>Kinh phí thu hồi CCTL theo KL Kiểm toán của Sở Giáo dục</t>
  </si>
  <si>
    <t xml:space="preserve">Chuyển nguồn bổ sung CCTL tập trung ngân sách tỉnh (do Bộ Tài chính bổ sung theo VB 2732/BTC-NSNN ngày 12/3/2018) </t>
  </si>
  <si>
    <t xml:space="preserve">Chuyển nguồn chi thường xuyên tồn dự toán đơn vị </t>
  </si>
  <si>
    <t>Kinh phí chương trình mục tiêu phát triển lâm nghiệp bề vững</t>
  </si>
  <si>
    <t>Kinh phí Chương trình MTQG Giảm nghèo bền vững</t>
  </si>
  <si>
    <t>Kinh phí chi thường xuyên chuyển nguồn theo quy định</t>
  </si>
  <si>
    <t>Kinh phí thường xuyên</t>
  </si>
  <si>
    <t>BQL Khu bảo tồn thiên nhiên Ngọc Linh</t>
  </si>
  <si>
    <t>Kinh phí không tự chủ</t>
  </si>
  <si>
    <t>Kinh phí bổ sung dự toán sau 30/9</t>
  </si>
  <si>
    <t>Kinh phí bổ sung dự toán sau ngày 30 tháng 9</t>
  </si>
  <si>
    <t>BQL Rừng Phòng hộ Đăk Nhoong</t>
  </si>
  <si>
    <t>BQL Rừng Phòng hộ Thạch Nham</t>
  </si>
  <si>
    <t>BQL Rừng Phòng Hộ Đăk Blô</t>
  </si>
  <si>
    <t>Ban quản lý rừng Đặc dụng Đăkk uy</t>
  </si>
  <si>
    <t>Hạt kiềm lâm huyện Sa thầy</t>
  </si>
  <si>
    <t xml:space="preserve">Trung tâm Đăng kiểm </t>
  </si>
  <si>
    <t>Kinh phí chương trình mục tiêu</t>
  </si>
  <si>
    <t xml:space="preserve">Văn phòng đăng ký đấtt đai tỉnh </t>
  </si>
  <si>
    <t>BQL Rừng phòng hộ Đăk Hà</t>
  </si>
  <si>
    <t xml:space="preserve">BQL Rừng Phòng hộ Tu Mơ Rông </t>
  </si>
  <si>
    <t>Chi cục quản lý chất lượng Nông lâm sản và Thủy sản</t>
  </si>
  <si>
    <t>Ban quản lý khai thác các công trình thủy lợi</t>
  </si>
  <si>
    <t xml:space="preserve">Kinh phí chương trình mục tiêu </t>
  </si>
  <si>
    <t>Trường Trung học Cơ Sở thực Hành sư phạm Lý tự Trọng</t>
  </si>
  <si>
    <t>Trường PT Dân tộc Nội trú huyện KonPlong</t>
  </si>
  <si>
    <t>Kinh phí thực hiện cải cách lương</t>
  </si>
  <si>
    <t>1012070-Trường PT Dân tộc Nội trú huyện Đak Tô</t>
  </si>
  <si>
    <t>Kinh phí khoán, tự chủ</t>
  </si>
  <si>
    <t>Kinh phí thực hiện tự chủ</t>
  </si>
  <si>
    <t>Trường Trung học Phổ thông Nguyên Văn Cừ</t>
  </si>
  <si>
    <t xml:space="preserve">Trung tâm dịch vụ việc làm tỉnh </t>
  </si>
  <si>
    <t>Trường Phổi thông dân tộc Nội trú huyện Tu Mơ Rông</t>
  </si>
  <si>
    <t>Trung tâm Kiểm dịch Y tế Quốc tế</t>
  </si>
  <si>
    <t xml:space="preserve">Trường Cao đẳng sư phạm tỉnh </t>
  </si>
  <si>
    <t>Trường PT Dân tộc Nội trú huyện Ngọc Hồi</t>
  </si>
  <si>
    <t xml:space="preserve">Trường Trung cãp Y tế tỉnh </t>
  </si>
  <si>
    <t>Trường Cao đẳng cộng đồng Kon Tum</t>
  </si>
  <si>
    <t>Kinh phí hoàn trả chính sách giáo dục</t>
  </si>
  <si>
    <t>Trường PT TH Dân tộc Nội trú huyện Sa Thầy</t>
  </si>
  <si>
    <t>Trường Phổ thông Dân tộc nội trú tỉnh</t>
  </si>
  <si>
    <t>Trường Dân tộc Nội trú huyện Đăk Glei</t>
  </si>
  <si>
    <t>Trường Trung học Phổ thông Sa Thầy</t>
  </si>
  <si>
    <t>Trường Phổ thông Dân tộc Mội trú huyện Kon Rẫy</t>
  </si>
  <si>
    <t xml:space="preserve">Trường Trung học Phổ thông Ngô Mây </t>
  </si>
  <si>
    <t>Trung tâm Chăm sóc Sức khoẻ sinh sản</t>
  </si>
  <si>
    <t>Trung tâm Y tế huyện Sa Thầy</t>
  </si>
  <si>
    <t>Trung tâm Y tẽ huyện Đăk Tô</t>
  </si>
  <si>
    <t>Trung tâm Y tế huyện Đăk Glei</t>
  </si>
  <si>
    <t>Trung tâm Y tế huyện Kon Plong</t>
  </si>
  <si>
    <t>Trung tâm y tẽ Thành phổ Kon Tum</t>
  </si>
  <si>
    <t>Trung tâm Y tế huyện Đăk Hà</t>
  </si>
  <si>
    <t>Trung tâm kiềm soát bệnh tật tỉnh</t>
  </si>
  <si>
    <t>Trung tâm Phòng chổng bệnh xã hội</t>
  </si>
  <si>
    <t>Trung tâm Y tế huyện Ngọc Hồi</t>
  </si>
  <si>
    <t>Trung Tâm Truyền thông -Giáo dục Sức khoẻ</t>
  </si>
  <si>
    <t>Trung tâm Y tế huyện Kon Rẫy</t>
  </si>
  <si>
    <t xml:space="preserve">Chi cục Dân sổ - Kế hoạch hoá gia đinh tỉnh </t>
  </si>
  <si>
    <t>Bệnh viện Đa khoa Khu vực Ngọc Hồi</t>
  </si>
  <si>
    <t xml:space="preserve">Chi cục An toàn Vệ sinh thực phẩm tỉnh </t>
  </si>
  <si>
    <t xml:space="preserve">Trung tâm Y tế huyện Ia -HDrai </t>
  </si>
  <si>
    <t xml:space="preserve">Sở Khoa học và Công nghệ tỉnh </t>
  </si>
  <si>
    <t xml:space="preserve">Kinh phí Đề tài, dự án khoa học công nghệ </t>
  </si>
  <si>
    <t>Văn phòng Sở Văn hoá Thể thao và Du lịch tỉnh</t>
  </si>
  <si>
    <t>Sở Kế hoạch và Đầu tư tỉnh</t>
  </si>
  <si>
    <t>Trung Tâm Bảo trợ và Công tác xã hội tỉnh</t>
  </si>
  <si>
    <t>Văn phòng Sở Lao động -Thương binh và Xã hội</t>
  </si>
  <si>
    <t>Kinh phí chương trình mục tiêu quốc gia</t>
  </si>
  <si>
    <t>Văn phòng Sở Nông nghiệp và Phát triền nông thôn</t>
  </si>
  <si>
    <t>Hạt Kiềm lâm huyện Đăk Hà</t>
  </si>
  <si>
    <t>Ban Dân tộc tỉnh</t>
  </si>
  <si>
    <t>Hội văn học Nghệ thuật</t>
  </si>
  <si>
    <t xml:space="preserve">Sở Nội vụ tỉnh </t>
  </si>
  <si>
    <t>Thanh tra Sở Giao thông vận tải tỉnh</t>
  </si>
  <si>
    <t>Văn phòng Sở Lao động Thương binh và Xã hội</t>
  </si>
  <si>
    <t xml:space="preserve">Sở Giao thông Vận tải </t>
  </si>
  <si>
    <t xml:space="preserve">Sở Tài nguyên và Môi trường tỉnh </t>
  </si>
  <si>
    <t xml:space="preserve">Chi cục Kiểm lâm tỉnh </t>
  </si>
  <si>
    <t xml:space="preserve">Ban Tôn giáo tỉnh </t>
  </si>
  <si>
    <t xml:space="preserve">Chi cục Giám định xây dựng tỉnh </t>
  </si>
  <si>
    <t>Chi An ninh - Quốc phòng</t>
  </si>
  <si>
    <t>Công An tỉnh</t>
  </si>
  <si>
    <t>Kinh phí chương trình mục tiêu phòng chống ma tuý, tội phạm</t>
  </si>
  <si>
    <t>** CHI TỪ NGUỒN THU QUẢN LÝ QUA NGÂN SÁCH</t>
  </si>
  <si>
    <t xml:space="preserve"> 2. Thực hiện thu cân đối NSĐP đã loại trừ thu chuyển giao bổ sung ngân sách tỉnh cho ngân sách cấp huyện (2.492.821 triệu đồng); ngân sách cấp huyện bổ sung cho ngân sách cấp xã (430.622 triệu đồng).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</si>
</sst>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_);_(* \(#,##0\);_(* &quot;-&quot;??_);_(@_)"/>
    <numFmt numFmtId="166" formatCode="_(* #,##0.0_);_(* \(#,##0.0\);_(* &quot;-&quot;??_);_(@_)"/>
    <numFmt numFmtId="167" formatCode="_-* #,##0_-;\-* #,##0_-;_-* &quot;-&quot;??_-;_-@_-"/>
    <numFmt numFmtId="168" formatCode="_(* #,##0.00_);_(* \(#,##0.00\);_(* \-??_);_(@_)"/>
    <numFmt numFmtId="169" formatCode="_(* #,##0.000_);_(* \(#,##0.000\);_(* &quot;-&quot;??_);_(@_)"/>
    <numFmt numFmtId="170" formatCode="_-* #,##0.000\ _₫_-;\-* #,##0.000\ _₫_-;_-* &quot;-&quot;???\ _₫_-;_-@_-"/>
    <numFmt numFmtId="171" formatCode="_-* #,##0_-;\-* #,##0_-;_-* &quot;-&quot;_-;_-@_-"/>
    <numFmt numFmtId="172" formatCode="_-* #,##0.000000_-;\-* #,##0.000000_-;_-* &quot;-&quot;??_-;_-@_-"/>
    <numFmt numFmtId="173" formatCode="_-* #,##0.000_-;\-* #,##0.000_-;_-* &quot;-&quot;??_-;_-@_-"/>
  </numFmts>
  <fonts count="109">
    <font>
      <sz val="10"/>
      <name val="Arial"/>
      <family val="0"/>
    </font>
    <font>
      <sz val="11"/>
      <color indexed="8"/>
      <name val="Arial"/>
      <family val="2"/>
    </font>
    <font>
      <sz val="10"/>
      <name val="Times New Roman"/>
      <family val="1"/>
    </font>
    <font>
      <sz val="12"/>
      <name val="Arial Narrow"/>
      <family val="2"/>
    </font>
    <font>
      <b/>
      <sz val="12"/>
      <name val="Times New Roman"/>
      <family val="1"/>
    </font>
    <font>
      <sz val="12"/>
      <name val="Times New Roman"/>
      <family val="1"/>
    </font>
    <font>
      <b/>
      <sz val="11"/>
      <name val="Times New Roman"/>
      <family val="1"/>
    </font>
    <font>
      <i/>
      <sz val="13"/>
      <name val="Times New Roman"/>
      <family val="1"/>
    </font>
    <font>
      <b/>
      <sz val="14"/>
      <name val="Times New Roman"/>
      <family val="1"/>
    </font>
    <font>
      <sz val="11"/>
      <name val="Times New Roman"/>
      <family val="1"/>
    </font>
    <font>
      <sz val="10"/>
      <name val="Arial Narrow"/>
      <family val="2"/>
    </font>
    <font>
      <b/>
      <sz val="13"/>
      <name val="Times New Roman"/>
      <family val="1"/>
    </font>
    <font>
      <i/>
      <sz val="11"/>
      <name val="Times New Roman"/>
      <family val="1"/>
    </font>
    <font>
      <b/>
      <sz val="12"/>
      <name val="Arial Narrow"/>
      <family val="2"/>
    </font>
    <font>
      <sz val="11"/>
      <color indexed="8"/>
      <name val="Calibri"/>
      <family val="2"/>
    </font>
    <font>
      <sz val="10"/>
      <name val=".VnArial"/>
      <family val="2"/>
    </font>
    <font>
      <i/>
      <sz val="12"/>
      <name val="Times New Roman"/>
      <family val="1"/>
    </font>
    <font>
      <sz val="11"/>
      <name val="Arial"/>
      <family val="2"/>
    </font>
    <font>
      <b/>
      <sz val="12"/>
      <color indexed="10"/>
      <name val="Times New Roman"/>
      <family val="1"/>
    </font>
    <font>
      <sz val="12"/>
      <color indexed="10"/>
      <name val="Times New Roman"/>
      <family val="1"/>
    </font>
    <font>
      <b/>
      <sz val="11"/>
      <color indexed="10"/>
      <name val="Times New Roman"/>
      <family val="1"/>
    </font>
    <font>
      <b/>
      <sz val="11"/>
      <color indexed="8"/>
      <name val="Times New Roman"/>
      <family val="1"/>
    </font>
    <font>
      <i/>
      <sz val="11"/>
      <color indexed="8"/>
      <name val="Times New Roman"/>
      <family val="1"/>
    </font>
    <font>
      <i/>
      <sz val="11"/>
      <color indexed="36"/>
      <name val="Times New Roman"/>
      <family val="1"/>
    </font>
    <font>
      <b/>
      <sz val="11"/>
      <color indexed="40"/>
      <name val="Times New Roman"/>
      <family val="1"/>
    </font>
    <font>
      <i/>
      <sz val="11"/>
      <color indexed="40"/>
      <name val="Times New Roman"/>
      <family val="1"/>
    </font>
    <font>
      <sz val="11"/>
      <color indexed="8"/>
      <name val="Times New Roman"/>
      <family val="1"/>
    </font>
    <font>
      <i/>
      <sz val="11"/>
      <color indexed="10"/>
      <name val="Times New Roman"/>
      <family val="1"/>
    </font>
    <font>
      <sz val="11"/>
      <color indexed="12"/>
      <name val="Times New Roman"/>
      <family val="1"/>
    </font>
    <font>
      <b/>
      <i/>
      <sz val="11"/>
      <color indexed="40"/>
      <name val="Times New Roman"/>
      <family val="1"/>
    </font>
    <font>
      <b/>
      <sz val="11"/>
      <color indexed="12"/>
      <name val="Times New Roman"/>
      <family val="1"/>
    </font>
    <font>
      <sz val="11"/>
      <color indexed="10"/>
      <name val="Arial"/>
      <family val="2"/>
    </font>
    <font>
      <i/>
      <sz val="11"/>
      <color indexed="12"/>
      <name val="Times New Roman"/>
      <family val="1"/>
    </font>
    <font>
      <sz val="11"/>
      <color indexed="12"/>
      <name val="Arial"/>
      <family val="2"/>
    </font>
    <font>
      <sz val="12"/>
      <color indexed="12"/>
      <name val="Times New Roman"/>
      <family val="1"/>
    </font>
    <font>
      <b/>
      <sz val="12"/>
      <color indexed="12"/>
      <name val="Times New Roman"/>
      <family val="1"/>
    </font>
    <font>
      <b/>
      <sz val="12"/>
      <color indexed="40"/>
      <name val="Times New Roman"/>
      <family val="1"/>
    </font>
    <font>
      <sz val="12"/>
      <color indexed="40"/>
      <name val="Times New Roman"/>
      <family val="1"/>
    </font>
    <font>
      <sz val="11"/>
      <color indexed="40"/>
      <name val="Times New Roman"/>
      <family val="1"/>
    </font>
    <font>
      <b/>
      <sz val="12"/>
      <color indexed="12"/>
      <name val="Arial Narrow"/>
      <family val="2"/>
    </font>
    <font>
      <sz val="12"/>
      <color indexed="12"/>
      <name val="Arial Narrow"/>
      <family val="2"/>
    </font>
    <font>
      <sz val="11"/>
      <color indexed="8"/>
      <name val="Arial Narrow"/>
      <family val="2"/>
    </font>
    <font>
      <b/>
      <i/>
      <sz val="11"/>
      <color indexed="10"/>
      <name val="Times New Roman"/>
      <family val="1"/>
    </font>
    <font>
      <b/>
      <sz val="12"/>
      <color indexed="9"/>
      <name val="Times New Roman"/>
      <family val="1"/>
    </font>
    <font>
      <b/>
      <sz val="12"/>
      <color indexed="36"/>
      <name val="Times New Roman"/>
      <family val="1"/>
    </font>
    <font>
      <b/>
      <i/>
      <sz val="11"/>
      <name val="Times New Roman"/>
      <family val="1"/>
    </font>
    <font>
      <sz val="13"/>
      <name val="Times New Roman"/>
      <family val="1"/>
    </font>
    <font>
      <sz val="14"/>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b/>
      <sz val="11"/>
      <color theme="1"/>
      <name val="Times New Roman"/>
      <family val="1"/>
    </font>
    <font>
      <i/>
      <sz val="11"/>
      <color theme="1"/>
      <name val="Times New Roman"/>
      <family val="1"/>
    </font>
    <font>
      <i/>
      <sz val="11"/>
      <color rgb="FF7030A0"/>
      <name val="Times New Roman"/>
      <family val="1"/>
    </font>
    <font>
      <b/>
      <sz val="11"/>
      <color rgb="FF00B0F0"/>
      <name val="Times New Roman"/>
      <family val="1"/>
    </font>
    <font>
      <sz val="11"/>
      <color theme="1"/>
      <name val="Times New Roman"/>
      <family val="1"/>
    </font>
    <font>
      <i/>
      <sz val="11"/>
      <color rgb="FFFF0000"/>
      <name val="Times New Roman"/>
      <family val="1"/>
    </font>
    <font>
      <sz val="11"/>
      <color rgb="FF0000CC"/>
      <name val="Times New Roman"/>
      <family val="1"/>
    </font>
    <font>
      <b/>
      <i/>
      <sz val="11"/>
      <color rgb="FF00B0F0"/>
      <name val="Times New Roman"/>
      <family val="1"/>
    </font>
    <font>
      <sz val="11"/>
      <color rgb="FFFF0000"/>
      <name val="Arial"/>
      <family val="2"/>
    </font>
    <font>
      <sz val="11"/>
      <color rgb="FF0000CC"/>
      <name val="Arial"/>
      <family val="2"/>
    </font>
    <font>
      <sz val="12"/>
      <color rgb="FF0000CC"/>
      <name val="Times New Roman"/>
      <family val="1"/>
    </font>
    <font>
      <b/>
      <sz val="12"/>
      <color rgb="FF00B0F0"/>
      <name val="Times New Roman"/>
      <family val="1"/>
    </font>
    <font>
      <sz val="12"/>
      <color rgb="FF00B0F0"/>
      <name val="Times New Roman"/>
      <family val="1"/>
    </font>
    <font>
      <b/>
      <sz val="12"/>
      <color rgb="FF0000CC"/>
      <name val="Times New Roman"/>
      <family val="1"/>
    </font>
    <font>
      <b/>
      <sz val="12"/>
      <color rgb="FF0000FF"/>
      <name val="Arial Narrow"/>
      <family val="2"/>
    </font>
    <font>
      <sz val="12"/>
      <color rgb="FF0000FF"/>
      <name val="Arial Narrow"/>
      <family val="2"/>
    </font>
    <font>
      <sz val="12"/>
      <color rgb="FF0000FF"/>
      <name val="Times New Roman"/>
      <family val="1"/>
    </font>
    <font>
      <b/>
      <sz val="12"/>
      <color rgb="FF0000FF"/>
      <name val="Times New Roman"/>
      <family val="1"/>
    </font>
    <font>
      <sz val="11"/>
      <color rgb="FF00B0F0"/>
      <name val="Times New Roman"/>
      <family val="1"/>
    </font>
    <font>
      <b/>
      <i/>
      <sz val="11"/>
      <color rgb="FFFF0000"/>
      <name val="Times New Roman"/>
      <family val="1"/>
    </font>
    <font>
      <b/>
      <sz val="11"/>
      <color rgb="FF0000CC"/>
      <name val="Times New Roman"/>
      <family val="1"/>
    </font>
    <font>
      <b/>
      <sz val="12"/>
      <color theme="0"/>
      <name val="Times New Roman"/>
      <family val="1"/>
    </font>
    <font>
      <b/>
      <sz val="12"/>
      <color rgb="FFFF0000"/>
      <name val="Times New Roman"/>
      <family val="1"/>
    </font>
    <font>
      <i/>
      <sz val="11"/>
      <color rgb="FF00B0F0"/>
      <name val="Times New Roman"/>
      <family val="1"/>
    </font>
    <font>
      <b/>
      <sz val="12"/>
      <color rgb="FF7030A0"/>
      <name val="Times New Roman"/>
      <family val="1"/>
    </font>
    <font>
      <sz val="12"/>
      <color rgb="FFFF0000"/>
      <name val="Times New Roman"/>
      <family val="1"/>
    </font>
    <font>
      <i/>
      <sz val="11"/>
      <color rgb="FF0000CC"/>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border>
    <border>
      <left style="thin"/>
      <right style="thin"/>
      <top/>
      <bottom style="hair"/>
    </border>
    <border>
      <left style="thin"/>
      <right style="thin"/>
      <top style="hair"/>
      <bottom/>
    </border>
    <border>
      <left style="thin"/>
      <right style="thin"/>
      <top/>
      <bottom style="thin"/>
    </border>
    <border>
      <left style="thin"/>
      <right/>
      <top style="thin"/>
      <bottom style="thin"/>
    </border>
    <border>
      <left/>
      <right style="thin"/>
      <top style="thin"/>
      <bottom style="thin"/>
    </border>
    <border>
      <left/>
      <right/>
      <top/>
      <bottom style="thin"/>
    </border>
    <border>
      <left/>
      <right/>
      <top style="thin"/>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8"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168" fontId="0" fillId="0" borderId="0" applyFill="0" applyBorder="0" applyAlignment="0" applyProtection="0"/>
    <xf numFmtId="43" fontId="6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4" fillId="0" borderId="0">
      <alignment/>
      <protection/>
    </xf>
    <xf numFmtId="0" fontId="3" fillId="0" borderId="0">
      <alignment/>
      <protection/>
    </xf>
    <xf numFmtId="0" fontId="15"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63" fillId="0" borderId="0">
      <alignment/>
      <protection/>
    </xf>
    <xf numFmtId="0" fontId="0" fillId="0" borderId="0">
      <alignment/>
      <protection/>
    </xf>
    <xf numFmtId="0" fontId="76"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0" fontId="0" fillId="0" borderId="0">
      <alignment/>
      <protection/>
    </xf>
  </cellStyleXfs>
  <cellXfs count="489">
    <xf numFmtId="0" fontId="0" fillId="0" borderId="0" xfId="0" applyAlignment="1">
      <alignment/>
    </xf>
    <xf numFmtId="0" fontId="4" fillId="0" borderId="0" xfId="0" applyFont="1" applyFill="1" applyAlignment="1">
      <alignment vertical="center"/>
    </xf>
    <xf numFmtId="0" fontId="9" fillId="0" borderId="0" xfId="0" applyFont="1" applyFill="1" applyAlignment="1">
      <alignment/>
    </xf>
    <xf numFmtId="3" fontId="4" fillId="0" borderId="0" xfId="0" applyNumberFormat="1" applyFont="1" applyFill="1" applyBorder="1" applyAlignment="1">
      <alignment vertical="center"/>
    </xf>
    <xf numFmtId="0" fontId="5" fillId="0" borderId="0" xfId="0" applyFont="1" applyFill="1" applyAlignment="1">
      <alignment vertical="center" wrapText="1"/>
    </xf>
    <xf numFmtId="165" fontId="5" fillId="0" borderId="0" xfId="50" applyNumberFormat="1" applyFont="1" applyFill="1" applyAlignment="1">
      <alignment vertical="center" wrapText="1"/>
    </xf>
    <xf numFmtId="0" fontId="5" fillId="0" borderId="10" xfId="0" applyFont="1" applyBorder="1" applyAlignment="1">
      <alignment horizontal="center" vertical="center"/>
    </xf>
    <xf numFmtId="0" fontId="2" fillId="33" borderId="0" xfId="0" applyFont="1" applyFill="1" applyAlignment="1">
      <alignment/>
    </xf>
    <xf numFmtId="0" fontId="9" fillId="0" borderId="0" xfId="0" applyFont="1" applyAlignment="1">
      <alignment/>
    </xf>
    <xf numFmtId="165" fontId="9" fillId="0" borderId="0" xfId="46" applyNumberFormat="1" applyFont="1" applyAlignment="1">
      <alignment/>
    </xf>
    <xf numFmtId="0" fontId="9" fillId="0" borderId="0" xfId="0" applyFont="1" applyAlignment="1">
      <alignment/>
    </xf>
    <xf numFmtId="165" fontId="9" fillId="0" borderId="0" xfId="46" applyNumberFormat="1" applyFont="1" applyAlignment="1">
      <alignment/>
    </xf>
    <xf numFmtId="0" fontId="81" fillId="0" borderId="0" xfId="0" applyFont="1" applyAlignment="1">
      <alignment/>
    </xf>
    <xf numFmtId="165" fontId="9" fillId="0" borderId="0" xfId="0" applyNumberFormat="1" applyFont="1" applyAlignment="1">
      <alignment/>
    </xf>
    <xf numFmtId="0" fontId="2" fillId="0" borderId="11" xfId="0" applyFont="1" applyBorder="1" applyAlignment="1">
      <alignment horizontal="center" vertical="center" wrapText="1"/>
    </xf>
    <xf numFmtId="0" fontId="82" fillId="0" borderId="0" xfId="0" applyFont="1" applyAlignment="1">
      <alignment/>
    </xf>
    <xf numFmtId="0" fontId="82" fillId="0" borderId="0" xfId="0" applyFont="1" applyFill="1" applyAlignment="1">
      <alignment/>
    </xf>
    <xf numFmtId="0" fontId="83" fillId="0" borderId="0" xfId="0" applyFont="1" applyAlignment="1">
      <alignment/>
    </xf>
    <xf numFmtId="0" fontId="84" fillId="0" borderId="0" xfId="0" applyFont="1" applyFill="1" applyAlignment="1">
      <alignment/>
    </xf>
    <xf numFmtId="0" fontId="85" fillId="0" borderId="0" xfId="0" applyFont="1" applyAlignment="1">
      <alignment/>
    </xf>
    <xf numFmtId="0" fontId="86" fillId="0" borderId="0" xfId="0" applyFont="1" applyAlignment="1">
      <alignment/>
    </xf>
    <xf numFmtId="0" fontId="87" fillId="0" borderId="0" xfId="0" applyFont="1" applyAlignment="1">
      <alignment/>
    </xf>
    <xf numFmtId="0" fontId="88" fillId="0" borderId="0" xfId="0" applyFont="1" applyAlignment="1">
      <alignment/>
    </xf>
    <xf numFmtId="0" fontId="88" fillId="0" borderId="0" xfId="0" applyFont="1" applyAlignment="1">
      <alignment/>
    </xf>
    <xf numFmtId="0" fontId="89" fillId="0" borderId="0" xfId="0" applyFont="1" applyAlignment="1">
      <alignment/>
    </xf>
    <xf numFmtId="165" fontId="81" fillId="0" borderId="0" xfId="46" applyNumberFormat="1" applyFont="1" applyAlignment="1">
      <alignment/>
    </xf>
    <xf numFmtId="165" fontId="88" fillId="0" borderId="0" xfId="0" applyNumberFormat="1" applyFont="1" applyAlignment="1">
      <alignment/>
    </xf>
    <xf numFmtId="0" fontId="6" fillId="0" borderId="0" xfId="0" applyFont="1" applyAlignment="1">
      <alignment vertical="center"/>
    </xf>
    <xf numFmtId="0" fontId="17" fillId="0" borderId="0" xfId="0" applyFont="1" applyAlignment="1">
      <alignment/>
    </xf>
    <xf numFmtId="0" fontId="17" fillId="0" borderId="0" xfId="0" applyFont="1" applyAlignment="1">
      <alignment/>
    </xf>
    <xf numFmtId="0" fontId="9" fillId="0" borderId="11" xfId="0" applyFont="1" applyBorder="1" applyAlignment="1">
      <alignment horizontal="center" vertical="center" wrapText="1"/>
    </xf>
    <xf numFmtId="165" fontId="9" fillId="0" borderId="11" xfId="46" applyNumberFormat="1" applyFont="1" applyBorder="1" applyAlignment="1" quotePrefix="1">
      <alignment horizontal="center" vertical="center" wrapText="1"/>
    </xf>
    <xf numFmtId="0" fontId="90" fillId="0" borderId="0" xfId="0" applyFont="1" applyAlignment="1">
      <alignment/>
    </xf>
    <xf numFmtId="0" fontId="91" fillId="0" borderId="0" xfId="0" applyFont="1" applyAlignment="1">
      <alignment/>
    </xf>
    <xf numFmtId="165" fontId="17" fillId="0" borderId="0" xfId="46" applyNumberFormat="1" applyFont="1" applyAlignment="1">
      <alignment/>
    </xf>
    <xf numFmtId="0" fontId="88" fillId="0" borderId="0" xfId="0" applyFont="1" applyAlignment="1">
      <alignment horizontal="right" vertical="center"/>
    </xf>
    <xf numFmtId="0" fontId="9" fillId="0" borderId="11" xfId="0" applyFont="1" applyBorder="1" applyAlignment="1" quotePrefix="1">
      <alignment horizontal="center" vertical="center" wrapText="1"/>
    </xf>
    <xf numFmtId="0" fontId="4" fillId="33" borderId="0" xfId="0" applyFont="1" applyFill="1" applyAlignment="1">
      <alignment vertical="center"/>
    </xf>
    <xf numFmtId="0" fontId="9" fillId="33" borderId="0" xfId="0" applyFont="1" applyFill="1" applyAlignment="1">
      <alignment/>
    </xf>
    <xf numFmtId="0" fontId="9" fillId="33" borderId="0" xfId="0" applyFont="1" applyFill="1" applyAlignment="1">
      <alignment/>
    </xf>
    <xf numFmtId="165" fontId="88" fillId="33" borderId="0" xfId="0" applyNumberFormat="1" applyFont="1" applyFill="1" applyAlignment="1">
      <alignment/>
    </xf>
    <xf numFmtId="0" fontId="88" fillId="33" borderId="0" xfId="0" applyFont="1" applyFill="1" applyAlignment="1">
      <alignment/>
    </xf>
    <xf numFmtId="0" fontId="4" fillId="0" borderId="12" xfId="0" applyFont="1" applyFill="1" applyBorder="1" applyAlignment="1">
      <alignment horizontal="center" vertical="center" wrapText="1"/>
    </xf>
    <xf numFmtId="0" fontId="92" fillId="0" borderId="0" xfId="0" applyFont="1" applyFill="1" applyAlignment="1">
      <alignment vertical="center"/>
    </xf>
    <xf numFmtId="0" fontId="5"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0" xfId="0" applyFont="1" applyFill="1" applyBorder="1" applyAlignment="1">
      <alignment horizontal="center" wrapText="1"/>
    </xf>
    <xf numFmtId="0" fontId="2" fillId="33" borderId="0" xfId="0" applyFont="1" applyFill="1" applyBorder="1" applyAlignment="1">
      <alignment/>
    </xf>
    <xf numFmtId="0" fontId="4" fillId="33" borderId="0" xfId="0" applyFont="1" applyFill="1" applyAlignment="1">
      <alignment/>
    </xf>
    <xf numFmtId="0" fontId="93" fillId="33" borderId="0" xfId="0" applyFont="1" applyFill="1" applyAlignment="1">
      <alignment/>
    </xf>
    <xf numFmtId="0" fontId="94" fillId="33" borderId="0" xfId="0" applyFont="1" applyFill="1" applyAlignment="1">
      <alignment vertical="center"/>
    </xf>
    <xf numFmtId="0" fontId="93" fillId="33" borderId="0" xfId="0" applyFont="1" applyFill="1" applyAlignment="1">
      <alignment vertical="center"/>
    </xf>
    <xf numFmtId="0" fontId="94" fillId="33" borderId="0" xfId="0" applyFont="1" applyFill="1" applyAlignment="1">
      <alignment/>
    </xf>
    <xf numFmtId="0" fontId="92" fillId="0" borderId="0" xfId="0" applyFont="1" applyFill="1" applyAlignment="1">
      <alignment/>
    </xf>
    <xf numFmtId="0" fontId="95" fillId="0" borderId="0" xfId="0" applyFont="1" applyFill="1" applyAlignment="1">
      <alignment/>
    </xf>
    <xf numFmtId="0" fontId="95" fillId="33" borderId="0" xfId="0" applyFont="1" applyFill="1" applyAlignment="1">
      <alignment/>
    </xf>
    <xf numFmtId="0" fontId="92" fillId="33" borderId="0" xfId="0" applyFont="1" applyFill="1" applyAlignment="1">
      <alignment/>
    </xf>
    <xf numFmtId="0" fontId="92" fillId="33" borderId="0" xfId="0" applyFont="1" applyFill="1" applyAlignment="1">
      <alignment/>
    </xf>
    <xf numFmtId="165" fontId="93" fillId="33" borderId="0" xfId="0" applyNumberFormat="1" applyFont="1" applyFill="1" applyAlignment="1">
      <alignment vertical="center"/>
    </xf>
    <xf numFmtId="0" fontId="4" fillId="0" borderId="0" xfId="0" applyNumberFormat="1" applyFont="1" applyFill="1" applyAlignment="1">
      <alignment vertical="center"/>
    </xf>
    <xf numFmtId="165" fontId="13" fillId="0" borderId="0" xfId="40" applyNumberFormat="1" applyFont="1" applyFill="1" applyBorder="1" applyAlignment="1">
      <alignment vertical="center" wrapText="1"/>
      <protection/>
    </xf>
    <xf numFmtId="0" fontId="13" fillId="0" borderId="0" xfId="40" applyFont="1" applyFill="1" applyBorder="1" applyAlignment="1">
      <alignment vertical="center" wrapText="1"/>
      <protection/>
    </xf>
    <xf numFmtId="0" fontId="3" fillId="0" borderId="0" xfId="0" applyFont="1" applyFill="1" applyAlignment="1">
      <alignment vertical="center" wrapText="1"/>
    </xf>
    <xf numFmtId="0" fontId="13" fillId="33" borderId="0" xfId="40" applyFont="1" applyFill="1" applyBorder="1" applyAlignment="1">
      <alignment vertical="center" wrapText="1"/>
      <protection/>
    </xf>
    <xf numFmtId="0" fontId="3" fillId="33" borderId="0" xfId="0" applyFont="1" applyFill="1" applyAlignment="1">
      <alignment vertical="center" wrapText="1"/>
    </xf>
    <xf numFmtId="0" fontId="96" fillId="0" borderId="0" xfId="40" applyFont="1" applyFill="1" applyBorder="1" applyAlignment="1">
      <alignment vertical="center" wrapText="1"/>
      <protection/>
    </xf>
    <xf numFmtId="0" fontId="97" fillId="0" borderId="0" xfId="0" applyFont="1" applyFill="1" applyAlignment="1">
      <alignment vertical="center" wrapText="1"/>
    </xf>
    <xf numFmtId="0" fontId="3" fillId="0" borderId="0" xfId="40" applyFont="1" applyFill="1" applyBorder="1" applyAlignment="1">
      <alignment vertical="center" wrapText="1"/>
      <protection/>
    </xf>
    <xf numFmtId="170" fontId="3" fillId="0" borderId="0" xfId="40" applyNumberFormat="1" applyFont="1" applyFill="1" applyBorder="1" applyAlignment="1">
      <alignment vertical="center" wrapText="1"/>
      <protection/>
    </xf>
    <xf numFmtId="169" fontId="3" fillId="0" borderId="0" xfId="40" applyNumberFormat="1" applyFont="1" applyFill="1" applyBorder="1" applyAlignment="1">
      <alignment vertical="center" wrapText="1"/>
      <protection/>
    </xf>
    <xf numFmtId="43" fontId="3" fillId="0" borderId="0" xfId="46" applyFont="1" applyFill="1" applyBorder="1" applyAlignment="1">
      <alignment vertical="center" wrapText="1"/>
    </xf>
    <xf numFmtId="1" fontId="5" fillId="34" borderId="13" xfId="81" applyNumberFormat="1" applyFont="1" applyFill="1" applyBorder="1" applyAlignment="1">
      <alignment horizontal="left" vertical="center" wrapText="1"/>
      <protection/>
    </xf>
    <xf numFmtId="0" fontId="98" fillId="0" borderId="0" xfId="0" applyFont="1" applyFill="1" applyAlignment="1">
      <alignment vertical="center" wrapText="1"/>
    </xf>
    <xf numFmtId="170" fontId="96" fillId="0" borderId="0" xfId="40" applyNumberFormat="1" applyFont="1" applyFill="1" applyBorder="1" applyAlignment="1">
      <alignment vertical="center" wrapText="1"/>
      <protection/>
    </xf>
    <xf numFmtId="0" fontId="97" fillId="0" borderId="0" xfId="40" applyFont="1" applyFill="1" applyBorder="1" applyAlignment="1">
      <alignment vertical="center" wrapText="1"/>
      <protection/>
    </xf>
    <xf numFmtId="0" fontId="96" fillId="33" borderId="0" xfId="40" applyFont="1" applyFill="1" applyBorder="1" applyAlignment="1">
      <alignment vertical="center" wrapText="1"/>
      <protection/>
    </xf>
    <xf numFmtId="0" fontId="98" fillId="33" borderId="0" xfId="0" applyFont="1" applyFill="1" applyAlignment="1">
      <alignment vertical="center" wrapText="1"/>
    </xf>
    <xf numFmtId="0" fontId="10" fillId="33" borderId="13" xfId="80" applyFont="1" applyFill="1" applyBorder="1" applyAlignment="1">
      <alignment vertical="center" wrapText="1"/>
      <protection/>
    </xf>
    <xf numFmtId="0" fontId="5" fillId="33" borderId="0" xfId="0" applyFont="1" applyFill="1" applyAlignment="1">
      <alignment vertical="center" wrapText="1"/>
    </xf>
    <xf numFmtId="0" fontId="3" fillId="33" borderId="0" xfId="40" applyFont="1" applyFill="1" applyBorder="1" applyAlignment="1">
      <alignment vertical="center" wrapText="1"/>
      <protection/>
    </xf>
    <xf numFmtId="0" fontId="97" fillId="33" borderId="0" xfId="40" applyFont="1" applyFill="1" applyBorder="1" applyAlignment="1">
      <alignment vertical="center" wrapText="1"/>
      <protection/>
    </xf>
    <xf numFmtId="0" fontId="99" fillId="0" borderId="0" xfId="0" applyFont="1" applyFill="1" applyAlignment="1">
      <alignment vertical="center"/>
    </xf>
    <xf numFmtId="0" fontId="13" fillId="33" borderId="0" xfId="40" applyNumberFormat="1" applyFont="1" applyFill="1" applyBorder="1" applyAlignment="1">
      <alignment horizontal="center" vertical="center" wrapText="1"/>
      <protection/>
    </xf>
    <xf numFmtId="165" fontId="13" fillId="33" borderId="0" xfId="57" applyNumberFormat="1" applyFont="1" applyFill="1" applyBorder="1" applyAlignment="1">
      <alignment horizontal="right" vertical="center" wrapText="1"/>
    </xf>
    <xf numFmtId="0" fontId="13" fillId="33" borderId="0" xfId="40" applyFont="1" applyFill="1" applyBorder="1" applyAlignment="1">
      <alignment horizontal="center" vertical="center" wrapText="1"/>
      <protection/>
    </xf>
    <xf numFmtId="14" fontId="13" fillId="33" borderId="0" xfId="40" applyNumberFormat="1" applyFont="1" applyFill="1" applyBorder="1" applyAlignment="1">
      <alignment horizontal="center" vertical="center" wrapText="1"/>
      <protection/>
    </xf>
    <xf numFmtId="167" fontId="13" fillId="33" borderId="0" xfId="57" applyNumberFormat="1" applyFont="1" applyFill="1" applyBorder="1" applyAlignment="1">
      <alignment horizontal="center" vertical="center" wrapText="1"/>
    </xf>
    <xf numFmtId="165" fontId="13" fillId="33" borderId="0" xfId="57" applyNumberFormat="1" applyFont="1" applyFill="1" applyBorder="1" applyAlignment="1">
      <alignment horizontal="center" vertical="center" wrapText="1"/>
    </xf>
    <xf numFmtId="169" fontId="13" fillId="33" borderId="0" xfId="57" applyNumberFormat="1" applyFont="1" applyFill="1" applyBorder="1" applyAlignment="1">
      <alignment horizontal="right" vertical="center" wrapText="1"/>
    </xf>
    <xf numFmtId="173" fontId="13" fillId="33" borderId="0" xfId="57" applyNumberFormat="1" applyFont="1" applyFill="1" applyBorder="1" applyAlignment="1">
      <alignment horizontal="right" vertical="center" wrapText="1"/>
    </xf>
    <xf numFmtId="3" fontId="13" fillId="33" borderId="0" xfId="40" applyNumberFormat="1" applyFont="1" applyFill="1" applyBorder="1" applyAlignment="1">
      <alignment horizontal="center" vertical="center" wrapText="1"/>
      <protection/>
    </xf>
    <xf numFmtId="0" fontId="13" fillId="33" borderId="0" xfId="40" applyFont="1" applyFill="1" applyBorder="1" applyAlignment="1">
      <alignment horizontal="left" vertical="center" wrapText="1"/>
      <protection/>
    </xf>
    <xf numFmtId="49" fontId="13" fillId="33" borderId="0" xfId="40" applyNumberFormat="1" applyFont="1" applyFill="1" applyBorder="1" applyAlignment="1">
      <alignment horizontal="center" vertical="center" wrapText="1"/>
      <protection/>
    </xf>
    <xf numFmtId="0" fontId="13" fillId="0" borderId="0" xfId="40" applyNumberFormat="1" applyFont="1" applyFill="1" applyBorder="1" applyAlignment="1">
      <alignment horizontal="center" vertical="center" wrapText="1"/>
      <protection/>
    </xf>
    <xf numFmtId="165" fontId="13" fillId="0" borderId="0" xfId="57" applyNumberFormat="1" applyFont="1" applyFill="1" applyBorder="1" applyAlignment="1">
      <alignment horizontal="right" vertical="center" wrapText="1"/>
    </xf>
    <xf numFmtId="0" fontId="13" fillId="0" borderId="0" xfId="40" applyFont="1" applyFill="1" applyBorder="1" applyAlignment="1">
      <alignment horizontal="center" vertical="center" wrapText="1"/>
      <protection/>
    </xf>
    <xf numFmtId="14" fontId="13" fillId="0" borderId="0" xfId="40" applyNumberFormat="1" applyFont="1" applyFill="1" applyBorder="1" applyAlignment="1">
      <alignment horizontal="center" vertical="center" wrapText="1"/>
      <protection/>
    </xf>
    <xf numFmtId="167" fontId="13" fillId="0" borderId="0" xfId="57" applyNumberFormat="1" applyFont="1" applyFill="1" applyBorder="1" applyAlignment="1">
      <alignment horizontal="center" vertical="center" wrapText="1"/>
    </xf>
    <xf numFmtId="165" fontId="13" fillId="0" borderId="0" xfId="57" applyNumberFormat="1" applyFont="1" applyFill="1" applyBorder="1" applyAlignment="1">
      <alignment horizontal="center" vertical="center" wrapText="1"/>
    </xf>
    <xf numFmtId="169" fontId="13" fillId="0" borderId="0" xfId="57" applyNumberFormat="1" applyFont="1" applyFill="1" applyBorder="1" applyAlignment="1">
      <alignment horizontal="right" vertical="center" wrapText="1"/>
    </xf>
    <xf numFmtId="173" fontId="13" fillId="0" borderId="0" xfId="57" applyNumberFormat="1" applyFont="1" applyFill="1" applyBorder="1" applyAlignment="1">
      <alignment horizontal="right" vertical="center" wrapText="1"/>
    </xf>
    <xf numFmtId="3" fontId="13" fillId="0" borderId="0" xfId="40" applyNumberFormat="1" applyFont="1" applyFill="1" applyBorder="1" applyAlignment="1">
      <alignment horizontal="center" vertical="center" wrapText="1"/>
      <protection/>
    </xf>
    <xf numFmtId="0" fontId="13" fillId="0" borderId="0" xfId="40" applyFont="1" applyFill="1" applyBorder="1" applyAlignment="1">
      <alignment horizontal="left" vertical="center" wrapText="1"/>
      <protection/>
    </xf>
    <xf numFmtId="49" fontId="13" fillId="0" borderId="0" xfId="40" applyNumberFormat="1" applyFont="1" applyFill="1" applyBorder="1" applyAlignment="1">
      <alignment horizontal="center" vertical="center" wrapText="1"/>
      <protection/>
    </xf>
    <xf numFmtId="0" fontId="100" fillId="33" borderId="0" xfId="0" applyFont="1" applyFill="1" applyAlignment="1">
      <alignment/>
    </xf>
    <xf numFmtId="0" fontId="13" fillId="0" borderId="0" xfId="0" applyFont="1" applyFill="1" applyAlignment="1">
      <alignment vertical="center" wrapText="1"/>
    </xf>
    <xf numFmtId="0" fontId="4" fillId="0" borderId="11" xfId="0" applyFont="1" applyBorder="1" applyAlignment="1">
      <alignment horizontal="center" vertical="center" wrapText="1"/>
    </xf>
    <xf numFmtId="0" fontId="85" fillId="0" borderId="0" xfId="0" applyFont="1" applyFill="1" applyAlignment="1">
      <alignment/>
    </xf>
    <xf numFmtId="0" fontId="83" fillId="35" borderId="0" xfId="0" applyFont="1" applyFill="1" applyAlignment="1">
      <alignment/>
    </xf>
    <xf numFmtId="0" fontId="83" fillId="0" borderId="0" xfId="0" applyFont="1" applyFill="1" applyAlignment="1">
      <alignment/>
    </xf>
    <xf numFmtId="0" fontId="101" fillId="0" borderId="0" xfId="0" applyFont="1" applyAlignment="1">
      <alignment/>
    </xf>
    <xf numFmtId="0" fontId="87" fillId="0" borderId="0" xfId="0" applyFont="1" applyFill="1" applyAlignment="1">
      <alignment/>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165" fontId="6" fillId="0" borderId="13" xfId="46" applyNumberFormat="1"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vertical="center" wrapText="1"/>
    </xf>
    <xf numFmtId="165" fontId="6" fillId="0" borderId="13" xfId="46"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165" fontId="9" fillId="0" borderId="13" xfId="46" applyNumberFormat="1" applyFont="1" applyBorder="1" applyAlignment="1">
      <alignment vertical="center" wrapText="1"/>
    </xf>
    <xf numFmtId="165" fontId="9" fillId="0" borderId="13" xfId="46" applyNumberFormat="1" applyFont="1" applyBorder="1" applyAlignment="1">
      <alignment horizontal="center" vertical="center" wrapText="1"/>
    </xf>
    <xf numFmtId="0" fontId="9" fillId="0" borderId="13" xfId="0" applyFont="1" applyBorder="1" applyAlignment="1" quotePrefix="1">
      <alignment vertical="center" wrapText="1"/>
    </xf>
    <xf numFmtId="165" fontId="9" fillId="0" borderId="13" xfId="46" applyNumberFormat="1" applyFont="1" applyBorder="1" applyAlignment="1" quotePrefix="1">
      <alignment vertical="center" wrapText="1"/>
    </xf>
    <xf numFmtId="165" fontId="6" fillId="0" borderId="13" xfId="46" applyNumberFormat="1" applyFont="1" applyBorder="1" applyAlignment="1">
      <alignmen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165" fontId="12" fillId="0" borderId="13" xfId="46" applyNumberFormat="1" applyFont="1" applyBorder="1" applyAlignment="1">
      <alignment vertical="center" wrapText="1"/>
    </xf>
    <xf numFmtId="165" fontId="12" fillId="0" borderId="13" xfId="46" applyNumberFormat="1" applyFont="1" applyBorder="1" applyAlignment="1">
      <alignment horizontal="center" vertical="center" wrapText="1"/>
    </xf>
    <xf numFmtId="0" fontId="12" fillId="0" borderId="13" xfId="0" applyFont="1" applyFill="1" applyBorder="1" applyAlignment="1">
      <alignment horizontal="center" vertical="center" wrapText="1"/>
    </xf>
    <xf numFmtId="0" fontId="12" fillId="0" borderId="13" xfId="0" applyFont="1" applyFill="1" applyBorder="1" applyAlignment="1">
      <alignment vertical="center" wrapText="1"/>
    </xf>
    <xf numFmtId="165" fontId="12" fillId="0" borderId="13" xfId="46" applyNumberFormat="1" applyFont="1" applyFill="1" applyBorder="1" applyAlignment="1">
      <alignment vertical="center" wrapText="1"/>
    </xf>
    <xf numFmtId="165" fontId="12" fillId="0" borderId="13" xfId="46" applyNumberFormat="1" applyFont="1" applyFill="1" applyBorder="1" applyAlignment="1">
      <alignment horizontal="center" vertical="center" wrapText="1"/>
    </xf>
    <xf numFmtId="0" fontId="12" fillId="35" borderId="13" xfId="0" applyFont="1" applyFill="1" applyBorder="1" applyAlignment="1">
      <alignment horizontal="center" vertical="center" wrapText="1"/>
    </xf>
    <xf numFmtId="0" fontId="12" fillId="35" borderId="13" xfId="0" applyFont="1" applyFill="1" applyBorder="1" applyAlignment="1">
      <alignment vertical="center" wrapText="1"/>
    </xf>
    <xf numFmtId="165" fontId="12" fillId="35" borderId="13" xfId="46" applyNumberFormat="1" applyFont="1" applyFill="1" applyBorder="1" applyAlignment="1">
      <alignment vertical="center" wrapText="1"/>
    </xf>
    <xf numFmtId="165" fontId="12" fillId="35" borderId="13" xfId="46" applyNumberFormat="1" applyFont="1" applyFill="1" applyBorder="1" applyAlignment="1">
      <alignment horizontal="center" vertical="center" wrapText="1"/>
    </xf>
    <xf numFmtId="165" fontId="9" fillId="0" borderId="13" xfId="46" applyNumberFormat="1" applyFont="1" applyFill="1" applyBorder="1" applyAlignment="1">
      <alignment vertical="center" wrapText="1"/>
    </xf>
    <xf numFmtId="165" fontId="9" fillId="0" borderId="13" xfId="46" applyNumberFormat="1" applyFont="1" applyFill="1" applyBorder="1" applyAlignment="1">
      <alignment horizontal="center" vertical="center" wrapText="1"/>
    </xf>
    <xf numFmtId="165" fontId="6" fillId="0" borderId="13" xfId="46" applyNumberFormat="1" applyFont="1" applyFill="1" applyBorder="1" applyAlignment="1">
      <alignment vertical="center" wrapText="1"/>
    </xf>
    <xf numFmtId="0" fontId="9" fillId="0" borderId="13" xfId="0" applyFont="1" applyBorder="1" applyAlignment="1" quotePrefix="1">
      <alignment horizontal="center" vertical="center" wrapText="1"/>
    </xf>
    <xf numFmtId="0" fontId="12" fillId="0" borderId="13" xfId="0" applyFont="1" applyBorder="1" applyAlignment="1" quotePrefix="1">
      <alignment horizontal="center" vertical="center" wrapText="1"/>
    </xf>
    <xf numFmtId="0" fontId="6" fillId="0" borderId="13" xfId="0" applyFont="1" applyBorder="1" applyAlignment="1" quotePrefix="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165" fontId="6" fillId="0" borderId="14" xfId="46" applyNumberFormat="1" applyFont="1" applyBorder="1" applyAlignment="1">
      <alignment vertical="center" wrapText="1"/>
    </xf>
    <xf numFmtId="165" fontId="6" fillId="0" borderId="14" xfId="46" applyNumberFormat="1" applyFont="1" applyBorder="1" applyAlignment="1">
      <alignment horizontal="center" vertical="center" wrapText="1"/>
    </xf>
    <xf numFmtId="165" fontId="102" fillId="0" borderId="14" xfId="46" applyNumberFormat="1" applyFont="1" applyBorder="1" applyAlignment="1">
      <alignment horizontal="center" vertical="center" wrapText="1"/>
    </xf>
    <xf numFmtId="165" fontId="88" fillId="0" borderId="14" xfId="46" applyNumberFormat="1" applyFont="1" applyBorder="1" applyAlignment="1">
      <alignment horizontal="center" vertical="center" wrapText="1"/>
    </xf>
    <xf numFmtId="9" fontId="88" fillId="0" borderId="14" xfId="46" applyNumberFormat="1" applyFont="1" applyBorder="1" applyAlignment="1">
      <alignment horizontal="center" vertical="center" wrapText="1"/>
    </xf>
    <xf numFmtId="165" fontId="82" fillId="0" borderId="14" xfId="0" applyNumberFormat="1" applyFont="1" applyBorder="1" applyAlignment="1">
      <alignment/>
    </xf>
    <xf numFmtId="0" fontId="82" fillId="0" borderId="14" xfId="0" applyFont="1" applyBorder="1" applyAlignment="1">
      <alignment/>
    </xf>
    <xf numFmtId="0" fontId="103" fillId="33" borderId="0" xfId="0" applyFont="1" applyFill="1" applyAlignment="1">
      <alignment/>
    </xf>
    <xf numFmtId="0" fontId="104" fillId="33" borderId="0" xfId="0" applyFont="1" applyFill="1" applyAlignment="1">
      <alignment vertical="center"/>
    </xf>
    <xf numFmtId="0" fontId="105" fillId="0" borderId="0" xfId="0" applyFont="1" applyFill="1" applyAlignment="1">
      <alignment/>
    </xf>
    <xf numFmtId="0" fontId="9" fillId="0" borderId="0" xfId="0" applyFont="1" applyFill="1" applyAlignment="1">
      <alignment/>
    </xf>
    <xf numFmtId="165" fontId="9" fillId="0" borderId="0" xfId="46" applyNumberFormat="1" applyFont="1" applyFill="1" applyAlignment="1">
      <alignment/>
    </xf>
    <xf numFmtId="0" fontId="4" fillId="0" borderId="0" xfId="0" applyFont="1" applyFill="1" applyAlignment="1">
      <alignment horizontal="right" vertical="center"/>
    </xf>
    <xf numFmtId="0" fontId="4" fillId="0" borderId="0" xfId="0" applyFont="1" applyFill="1" applyAlignment="1">
      <alignment/>
    </xf>
    <xf numFmtId="165" fontId="9" fillId="0" borderId="0" xfId="0" applyNumberFormat="1" applyFont="1" applyFill="1" applyAlignment="1">
      <alignment/>
    </xf>
    <xf numFmtId="0" fontId="16" fillId="0" borderId="0" xfId="0" applyFont="1" applyFill="1" applyAlignment="1">
      <alignment horizontal="right" vertical="center"/>
    </xf>
    <xf numFmtId="0" fontId="2" fillId="0" borderId="11" xfId="0" applyFont="1" applyFill="1" applyBorder="1" applyAlignment="1">
      <alignment horizontal="center" vertical="center" wrapText="1"/>
    </xf>
    <xf numFmtId="165" fontId="4" fillId="0" borderId="12" xfId="46" applyNumberFormat="1" applyFont="1" applyFill="1" applyBorder="1" applyAlignment="1">
      <alignment horizontal="center" vertical="center" wrapText="1"/>
    </xf>
    <xf numFmtId="166" fontId="4" fillId="0" borderId="12" xfId="46" applyNumberFormat="1" applyFont="1" applyFill="1" applyBorder="1" applyAlignment="1">
      <alignment horizontal="center" vertical="center" wrapText="1"/>
    </xf>
    <xf numFmtId="166" fontId="4" fillId="0" borderId="12" xfId="46" applyNumberFormat="1" applyFont="1" applyFill="1" applyBorder="1" applyAlignment="1">
      <alignment vertical="center"/>
    </xf>
    <xf numFmtId="166" fontId="4" fillId="0" borderId="13" xfId="46" applyNumberFormat="1" applyFont="1" applyFill="1" applyBorder="1" applyAlignment="1">
      <alignment horizontal="center" vertical="center" wrapText="1"/>
    </xf>
    <xf numFmtId="166" fontId="4" fillId="0" borderId="13" xfId="46" applyNumberFormat="1" applyFont="1" applyFill="1" applyBorder="1" applyAlignment="1">
      <alignment vertical="center"/>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xf>
    <xf numFmtId="165" fontId="4" fillId="0" borderId="13" xfId="46" applyNumberFormat="1" applyFont="1" applyFill="1" applyBorder="1" applyAlignment="1">
      <alignment horizontal="center" vertical="center" wrapText="1"/>
    </xf>
    <xf numFmtId="165" fontId="4" fillId="0" borderId="13" xfId="0" applyNumberFormat="1" applyFont="1" applyFill="1" applyBorder="1" applyAlignment="1">
      <alignment/>
    </xf>
    <xf numFmtId="166" fontId="4" fillId="0" borderId="13" xfId="46" applyNumberFormat="1" applyFont="1" applyFill="1" applyBorder="1" applyAlignment="1">
      <alignment/>
    </xf>
    <xf numFmtId="0" fontId="4" fillId="0" borderId="12" xfId="40" applyFont="1" applyFill="1" applyBorder="1" applyAlignment="1">
      <alignment horizontal="center" vertical="center" wrapText="1"/>
      <protection/>
    </xf>
    <xf numFmtId="0" fontId="4" fillId="33" borderId="12" xfId="40" applyFont="1" applyFill="1" applyBorder="1" applyAlignment="1">
      <alignment horizontal="center" vertical="center" wrapText="1"/>
      <protection/>
    </xf>
    <xf numFmtId="165" fontId="4" fillId="0" borderId="12" xfId="46" applyNumberFormat="1" applyFont="1" applyFill="1" applyBorder="1" applyAlignment="1">
      <alignment vertical="center" wrapText="1"/>
    </xf>
    <xf numFmtId="0" fontId="4" fillId="0" borderId="13" xfId="40" applyFont="1" applyFill="1" applyBorder="1" applyAlignment="1">
      <alignment horizontal="center" vertical="center" wrapText="1"/>
      <protection/>
    </xf>
    <xf numFmtId="0" fontId="4" fillId="33" borderId="13" xfId="40" applyFont="1" applyFill="1" applyBorder="1" applyAlignment="1">
      <alignment horizontal="center" vertical="center" wrapText="1"/>
      <protection/>
    </xf>
    <xf numFmtId="165" fontId="4" fillId="0" borderId="13" xfId="46" applyNumberFormat="1" applyFont="1" applyFill="1" applyBorder="1" applyAlignment="1">
      <alignment vertical="center" wrapText="1"/>
    </xf>
    <xf numFmtId="165" fontId="4" fillId="33" borderId="13" xfId="46" applyNumberFormat="1" applyFont="1" applyFill="1" applyBorder="1" applyAlignment="1">
      <alignment horizontal="right" vertical="center" wrapText="1"/>
    </xf>
    <xf numFmtId="0" fontId="5" fillId="0" borderId="13" xfId="40" applyFont="1" applyFill="1" applyBorder="1" applyAlignment="1" quotePrefix="1">
      <alignment horizontal="center" vertical="center" wrapText="1"/>
      <protection/>
    </xf>
    <xf numFmtId="0" fontId="5" fillId="0" borderId="13" xfId="40" applyFont="1" applyFill="1" applyBorder="1" applyAlignment="1">
      <alignment horizontal="center" vertical="center" wrapText="1"/>
      <protection/>
    </xf>
    <xf numFmtId="14" fontId="5" fillId="0" borderId="13" xfId="40" applyNumberFormat="1" applyFont="1" applyFill="1" applyBorder="1" applyAlignment="1">
      <alignment horizontal="center" vertical="center" wrapText="1"/>
      <protection/>
    </xf>
    <xf numFmtId="3" fontId="5" fillId="34" borderId="13" xfId="76" applyNumberFormat="1" applyFont="1" applyFill="1" applyBorder="1" applyAlignment="1">
      <alignment vertical="center" wrapText="1"/>
      <protection/>
    </xf>
    <xf numFmtId="165" fontId="5" fillId="0" borderId="13" xfId="46" applyNumberFormat="1" applyFont="1" applyFill="1" applyBorder="1" applyAlignment="1">
      <alignment horizontal="right" vertical="center" wrapText="1"/>
    </xf>
    <xf numFmtId="3" fontId="5" fillId="0" borderId="13" xfId="76" applyNumberFormat="1" applyFont="1" applyFill="1" applyBorder="1" applyAlignment="1">
      <alignment horizontal="left" vertical="center" wrapText="1"/>
      <protection/>
    </xf>
    <xf numFmtId="49" fontId="5" fillId="34" borderId="13" xfId="82" applyNumberFormat="1" applyFont="1" applyFill="1" applyBorder="1" applyAlignment="1">
      <alignment horizontal="left" vertical="center" wrapText="1"/>
      <protection/>
    </xf>
    <xf numFmtId="3" fontId="5" fillId="34" borderId="13" xfId="42" applyNumberFormat="1" applyFont="1" applyFill="1" applyBorder="1" applyAlignment="1">
      <alignment vertical="center" wrapText="1"/>
      <protection/>
    </xf>
    <xf numFmtId="0" fontId="5" fillId="34" borderId="13" xfId="78" applyFont="1" applyFill="1" applyBorder="1" applyAlignment="1">
      <alignment vertical="center" wrapText="1"/>
      <protection/>
    </xf>
    <xf numFmtId="0" fontId="5" fillId="34" borderId="13" xfId="42" applyFont="1" applyFill="1" applyBorder="1" applyAlignment="1">
      <alignment vertical="center" wrapText="1"/>
      <protection/>
    </xf>
    <xf numFmtId="164" fontId="5" fillId="0" borderId="13" xfId="82" applyNumberFormat="1" applyFont="1" applyFill="1" applyBorder="1" applyAlignment="1">
      <alignment horizontal="left" vertical="center" wrapText="1"/>
      <protection/>
    </xf>
    <xf numFmtId="0" fontId="5" fillId="34" borderId="13" xfId="76" applyFont="1" applyFill="1" applyBorder="1" applyAlignment="1">
      <alignment vertical="center" wrapText="1"/>
      <protection/>
    </xf>
    <xf numFmtId="0" fontId="5" fillId="34" borderId="13" xfId="77" applyFont="1" applyFill="1" applyBorder="1" applyAlignment="1">
      <alignment vertical="center" wrapText="1"/>
      <protection/>
    </xf>
    <xf numFmtId="14" fontId="4" fillId="33" borderId="13" xfId="40" applyNumberFormat="1" applyFont="1" applyFill="1" applyBorder="1" applyAlignment="1">
      <alignment horizontal="center" vertical="center" wrapText="1"/>
      <protection/>
    </xf>
    <xf numFmtId="0" fontId="5" fillId="34" borderId="13" xfId="73" applyFont="1" applyFill="1" applyBorder="1" applyAlignment="1">
      <alignment vertical="center" wrapText="1"/>
      <protection/>
    </xf>
    <xf numFmtId="171" fontId="5" fillId="34" borderId="13" xfId="82" applyNumberFormat="1" applyFont="1" applyFill="1" applyBorder="1" applyAlignment="1">
      <alignment horizontal="left" vertical="center" wrapText="1"/>
      <protection/>
    </xf>
    <xf numFmtId="0" fontId="5" fillId="33" borderId="13" xfId="40" applyFont="1" applyFill="1" applyBorder="1" applyAlignment="1">
      <alignment horizontal="center" vertical="center" wrapText="1"/>
      <protection/>
    </xf>
    <xf numFmtId="14" fontId="5" fillId="33" borderId="13" xfId="40" applyNumberFormat="1" applyFont="1" applyFill="1" applyBorder="1" applyAlignment="1">
      <alignment horizontal="center" vertical="center" wrapText="1"/>
      <protection/>
    </xf>
    <xf numFmtId="3" fontId="5" fillId="33" borderId="13" xfId="42" applyNumberFormat="1" applyFont="1" applyFill="1" applyBorder="1" applyAlignment="1">
      <alignment vertical="center" wrapText="1"/>
      <protection/>
    </xf>
    <xf numFmtId="165" fontId="5" fillId="33" borderId="13" xfId="46" applyNumberFormat="1" applyFont="1" applyFill="1" applyBorder="1" applyAlignment="1">
      <alignment horizontal="right" vertical="center" wrapText="1"/>
    </xf>
    <xf numFmtId="49" fontId="5" fillId="33" borderId="13" xfId="82" applyNumberFormat="1" applyFont="1" applyFill="1" applyBorder="1" applyAlignment="1">
      <alignment horizontal="left" vertical="center" wrapText="1"/>
      <protection/>
    </xf>
    <xf numFmtId="0" fontId="5" fillId="33" borderId="13" xfId="42" applyFont="1" applyFill="1" applyBorder="1" applyAlignment="1">
      <alignment vertical="center" wrapText="1"/>
      <protection/>
    </xf>
    <xf numFmtId="172" fontId="5" fillId="34" borderId="13" xfId="46" applyNumberFormat="1" applyFont="1" applyFill="1" applyBorder="1" applyAlignment="1">
      <alignment horizontal="left" vertical="center" wrapText="1"/>
    </xf>
    <xf numFmtId="12" fontId="5" fillId="34" borderId="13" xfId="0" applyNumberFormat="1" applyFont="1" applyFill="1" applyBorder="1" applyAlignment="1">
      <alignment horizontal="left" vertical="center" wrapText="1"/>
    </xf>
    <xf numFmtId="165" fontId="5" fillId="0" borderId="13" xfId="46" applyNumberFormat="1" applyFont="1" applyFill="1" applyBorder="1" applyAlignment="1">
      <alignment horizontal="center" vertical="center" wrapText="1"/>
    </xf>
    <xf numFmtId="49" fontId="5" fillId="34" borderId="13" xfId="0" applyNumberFormat="1" applyFont="1" applyFill="1" applyBorder="1" applyAlignment="1">
      <alignment horizontal="left" vertical="center" wrapText="1"/>
    </xf>
    <xf numFmtId="3" fontId="5" fillId="33" borderId="13" xfId="76" applyNumberFormat="1" applyFont="1" applyFill="1" applyBorder="1" applyAlignment="1">
      <alignment vertical="center" wrapText="1"/>
      <protection/>
    </xf>
    <xf numFmtId="0" fontId="5" fillId="0" borderId="14" xfId="0" applyFont="1" applyFill="1" applyBorder="1" applyAlignment="1">
      <alignment horizontal="center" vertical="center" wrapText="1"/>
    </xf>
    <xf numFmtId="0" fontId="5" fillId="0" borderId="14" xfId="0" applyNumberFormat="1" applyFont="1" applyFill="1" applyBorder="1" applyAlignment="1">
      <alignment vertical="center" wrapText="1"/>
    </xf>
    <xf numFmtId="165" fontId="5" fillId="0" borderId="14" xfId="50" applyNumberFormat="1" applyFont="1" applyFill="1" applyBorder="1" applyAlignment="1">
      <alignment vertical="center" wrapText="1"/>
    </xf>
    <xf numFmtId="165" fontId="106" fillId="33" borderId="0" xfId="46" applyNumberFormat="1" applyFont="1" applyFill="1" applyAlignment="1">
      <alignment/>
    </xf>
    <xf numFmtId="165" fontId="5" fillId="0" borderId="0" xfId="52" applyNumberFormat="1" applyFont="1" applyFill="1" applyAlignment="1">
      <alignment horizontal="center" vertical="center"/>
    </xf>
    <xf numFmtId="165" fontId="4" fillId="0" borderId="0" xfId="0" applyNumberFormat="1" applyFont="1" applyFill="1" applyAlignment="1">
      <alignment/>
    </xf>
    <xf numFmtId="165" fontId="4" fillId="0" borderId="0" xfId="52" applyNumberFormat="1" applyFont="1" applyFill="1" applyAlignment="1">
      <alignment/>
    </xf>
    <xf numFmtId="165" fontId="5" fillId="0" borderId="0" xfId="52" applyNumberFormat="1" applyFont="1" applyFill="1" applyAlignment="1">
      <alignment/>
    </xf>
    <xf numFmtId="165" fontId="16" fillId="0" borderId="0" xfId="52" applyNumberFormat="1" applyFont="1" applyFill="1" applyBorder="1" applyAlignment="1">
      <alignment horizontal="center" wrapText="1"/>
    </xf>
    <xf numFmtId="165" fontId="5" fillId="0" borderId="0" xfId="52" applyNumberFormat="1" applyFont="1" applyFill="1" applyBorder="1" applyAlignment="1">
      <alignment horizontal="center" vertical="center" wrapText="1"/>
    </xf>
    <xf numFmtId="165" fontId="5" fillId="0" borderId="15" xfId="52" applyNumberFormat="1" applyFont="1" applyFill="1" applyBorder="1" applyAlignment="1">
      <alignment horizontal="center" vertical="center" wrapText="1"/>
    </xf>
    <xf numFmtId="165" fontId="5" fillId="0" borderId="15" xfId="52" applyNumberFormat="1" applyFont="1" applyFill="1" applyBorder="1" applyAlignment="1" quotePrefix="1">
      <alignment horizontal="center" vertical="center" wrapText="1"/>
    </xf>
    <xf numFmtId="165" fontId="4" fillId="0" borderId="12" xfId="52" applyNumberFormat="1" applyFont="1" applyFill="1" applyBorder="1" applyAlignment="1" quotePrefix="1">
      <alignment horizontal="center" vertical="center" wrapText="1"/>
    </xf>
    <xf numFmtId="165" fontId="4" fillId="0" borderId="12" xfId="52" applyNumberFormat="1" applyFont="1" applyFill="1" applyBorder="1" applyAlignment="1">
      <alignment horizontal="center" vertical="center" wrapText="1"/>
    </xf>
    <xf numFmtId="165" fontId="4" fillId="0" borderId="12" xfId="52" applyNumberFormat="1" applyFont="1" applyFill="1" applyBorder="1" applyAlignment="1">
      <alignment vertical="center"/>
    </xf>
    <xf numFmtId="165" fontId="4" fillId="0" borderId="0" xfId="52" applyNumberFormat="1" applyFont="1" applyFill="1" applyBorder="1" applyAlignment="1">
      <alignment vertical="center"/>
    </xf>
    <xf numFmtId="165" fontId="5" fillId="0" borderId="0" xfId="52" applyNumberFormat="1" applyFont="1" applyFill="1" applyAlignment="1">
      <alignment vertical="center"/>
    </xf>
    <xf numFmtId="165" fontId="4" fillId="0" borderId="13" xfId="52" applyNumberFormat="1" applyFont="1" applyFill="1" applyBorder="1" applyAlignment="1" quotePrefix="1">
      <alignment horizontal="center" vertical="center" wrapText="1"/>
    </xf>
    <xf numFmtId="165" fontId="4" fillId="0" borderId="13" xfId="52" applyNumberFormat="1" applyFont="1" applyFill="1" applyBorder="1" applyAlignment="1">
      <alignment horizontal="center" vertical="center" wrapText="1"/>
    </xf>
    <xf numFmtId="165" fontId="4" fillId="0" borderId="13" xfId="52" applyNumberFormat="1" applyFont="1" applyFill="1" applyBorder="1" applyAlignment="1">
      <alignment vertical="center"/>
    </xf>
    <xf numFmtId="165" fontId="4" fillId="0" borderId="13" xfId="52" applyNumberFormat="1" applyFont="1" applyFill="1" applyBorder="1" applyAlignment="1">
      <alignment horizontal="justify" vertical="center" wrapText="1"/>
    </xf>
    <xf numFmtId="49" fontId="4" fillId="0" borderId="13" xfId="52" applyNumberFormat="1" applyFont="1" applyFill="1" applyBorder="1" applyAlignment="1">
      <alignment horizontal="center" vertical="center" wrapText="1"/>
    </xf>
    <xf numFmtId="165" fontId="4" fillId="0" borderId="13" xfId="52" applyNumberFormat="1" applyFont="1" applyFill="1" applyBorder="1" applyAlignment="1">
      <alignment vertical="center" wrapText="1"/>
    </xf>
    <xf numFmtId="165" fontId="5" fillId="0" borderId="13" xfId="54" applyNumberFormat="1" applyFont="1" applyFill="1" applyBorder="1" applyAlignment="1" quotePrefix="1">
      <alignment horizontal="center" vertical="center"/>
    </xf>
    <xf numFmtId="165" fontId="5" fillId="0" borderId="13" xfId="54" applyNumberFormat="1" applyFont="1" applyFill="1" applyBorder="1" applyAlignment="1">
      <alignment vertical="center" wrapText="1"/>
    </xf>
    <xf numFmtId="165" fontId="5" fillId="0" borderId="13" xfId="52" applyNumberFormat="1" applyFont="1" applyFill="1" applyBorder="1" applyAlignment="1">
      <alignment vertical="center"/>
    </xf>
    <xf numFmtId="165" fontId="5" fillId="0" borderId="13" xfId="46" applyNumberFormat="1" applyFont="1" applyFill="1" applyBorder="1" applyAlignment="1">
      <alignment vertical="center"/>
    </xf>
    <xf numFmtId="165" fontId="5" fillId="0" borderId="0" xfId="52" applyNumberFormat="1" applyFont="1" applyFill="1" applyBorder="1" applyAlignment="1">
      <alignment vertical="center"/>
    </xf>
    <xf numFmtId="49" fontId="5" fillId="0" borderId="13" xfId="52" applyNumberFormat="1" applyFont="1" applyFill="1" applyBorder="1" applyAlignment="1">
      <alignment horizontal="center" vertical="center"/>
    </xf>
    <xf numFmtId="0" fontId="5" fillId="0" borderId="13" xfId="0" applyFont="1" applyFill="1" applyBorder="1" applyAlignment="1" quotePrefix="1">
      <alignment horizontal="left" vertical="center" wrapText="1"/>
    </xf>
    <xf numFmtId="49" fontId="5" fillId="0" borderId="13" xfId="52" applyNumberFormat="1" applyFont="1" applyFill="1" applyBorder="1" applyAlignment="1" quotePrefix="1">
      <alignment horizontal="center" vertical="center"/>
    </xf>
    <xf numFmtId="0" fontId="5" fillId="0" borderId="13" xfId="0" applyFont="1" applyFill="1" applyBorder="1" applyAlignment="1">
      <alignment horizontal="left" vertical="center" wrapText="1"/>
    </xf>
    <xf numFmtId="165" fontId="5" fillId="0" borderId="0" xfId="46" applyNumberFormat="1" applyFont="1" applyFill="1" applyBorder="1" applyAlignment="1">
      <alignment vertical="center"/>
    </xf>
    <xf numFmtId="0" fontId="5" fillId="33" borderId="13" xfId="0" applyFont="1" applyFill="1" applyBorder="1" applyAlignment="1">
      <alignment vertical="center"/>
    </xf>
    <xf numFmtId="165" fontId="5" fillId="0" borderId="13" xfId="52" applyNumberFormat="1" applyFont="1" applyFill="1" applyBorder="1" applyAlignment="1" applyProtection="1">
      <alignment horizontal="right" vertical="center"/>
      <protection locked="0"/>
    </xf>
    <xf numFmtId="165" fontId="5" fillId="33" borderId="13" xfId="52" applyNumberFormat="1" applyFont="1" applyFill="1" applyBorder="1" applyAlignment="1">
      <alignment vertical="center"/>
    </xf>
    <xf numFmtId="165" fontId="5" fillId="33" borderId="0" xfId="52" applyNumberFormat="1" applyFont="1" applyFill="1" applyBorder="1" applyAlignment="1">
      <alignment vertical="center"/>
    </xf>
    <xf numFmtId="165" fontId="5" fillId="33" borderId="0" xfId="52" applyNumberFormat="1" applyFont="1" applyFill="1" applyAlignment="1">
      <alignment vertical="center"/>
    </xf>
    <xf numFmtId="0" fontId="16" fillId="0" borderId="13" xfId="0" applyFont="1" applyFill="1" applyBorder="1" applyAlignment="1" quotePrefix="1">
      <alignment horizontal="center" vertical="center" wrapText="1"/>
    </xf>
    <xf numFmtId="0" fontId="16" fillId="0" borderId="13" xfId="0" applyFont="1" applyFill="1" applyBorder="1" applyAlignment="1" applyProtection="1">
      <alignment horizontal="justify" vertical="center" wrapText="1"/>
      <protection locked="0"/>
    </xf>
    <xf numFmtId="165" fontId="16" fillId="0" borderId="13" xfId="52" applyNumberFormat="1" applyFont="1" applyFill="1" applyBorder="1" applyAlignment="1">
      <alignment vertical="center"/>
    </xf>
    <xf numFmtId="165" fontId="16" fillId="33" borderId="13" xfId="52" applyNumberFormat="1" applyFont="1" applyFill="1" applyBorder="1" applyAlignment="1">
      <alignment vertical="center"/>
    </xf>
    <xf numFmtId="165" fontId="16" fillId="0" borderId="13" xfId="0" applyNumberFormat="1" applyFont="1" applyFill="1" applyBorder="1" applyAlignment="1">
      <alignment horizontal="center" vertical="center"/>
    </xf>
    <xf numFmtId="165" fontId="16" fillId="33" borderId="0" xfId="52" applyNumberFormat="1" applyFont="1" applyFill="1" applyBorder="1" applyAlignment="1">
      <alignment vertical="center"/>
    </xf>
    <xf numFmtId="165" fontId="16" fillId="33" borderId="0" xfId="52" applyNumberFormat="1" applyFont="1" applyFill="1" applyAlignment="1">
      <alignment vertical="center"/>
    </xf>
    <xf numFmtId="0" fontId="16" fillId="0" borderId="13" xfId="0" applyFont="1" applyFill="1" applyBorder="1" applyAlignment="1">
      <alignment horizontal="center" vertical="center"/>
    </xf>
    <xf numFmtId="0" fontId="16" fillId="0" borderId="13" xfId="0" applyFont="1" applyFill="1" applyBorder="1" applyAlignment="1" applyProtection="1">
      <alignment vertical="center"/>
      <protection locked="0"/>
    </xf>
    <xf numFmtId="0" fontId="16" fillId="0" borderId="13" xfId="0" applyFont="1" applyFill="1" applyBorder="1" applyAlignment="1" applyProtection="1">
      <alignment horizontal="left" vertical="center" wrapText="1"/>
      <protection locked="0"/>
    </xf>
    <xf numFmtId="0" fontId="5" fillId="0" borderId="13" xfId="0" applyFont="1" applyFill="1" applyBorder="1" applyAlignment="1" quotePrefix="1">
      <alignment horizontal="center" vertical="center" wrapText="1"/>
    </xf>
    <xf numFmtId="0" fontId="5" fillId="0" borderId="13" xfId="0" applyFont="1" applyFill="1" applyBorder="1" applyAlignment="1" applyProtection="1">
      <alignment horizontal="left" vertical="center" wrapText="1"/>
      <protection locked="0"/>
    </xf>
    <xf numFmtId="165"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pplyProtection="1">
      <alignment vertical="center"/>
      <protection locked="0"/>
    </xf>
    <xf numFmtId="0" fontId="5" fillId="0" borderId="13" xfId="0" applyFont="1" applyFill="1" applyBorder="1" applyAlignment="1" quotePrefix="1">
      <alignment horizontal="center" vertical="center"/>
    </xf>
    <xf numFmtId="4" fontId="5" fillId="0" borderId="13" xfId="0" applyNumberFormat="1" applyFont="1" applyFill="1" applyBorder="1" applyAlignment="1">
      <alignment horizontal="justify" vertical="center" wrapText="1"/>
    </xf>
    <xf numFmtId="165" fontId="5" fillId="0" borderId="13" xfId="52" applyNumberFormat="1" applyFont="1" applyFill="1" applyBorder="1" applyAlignment="1">
      <alignment vertical="center" wrapText="1"/>
    </xf>
    <xf numFmtId="165" fontId="5" fillId="0" borderId="13" xfId="52" applyNumberFormat="1" applyFont="1" applyFill="1" applyBorder="1" applyAlignment="1">
      <alignment horizontal="center" vertical="center" wrapText="1"/>
    </xf>
    <xf numFmtId="49" fontId="16" fillId="0" borderId="13" xfId="52" applyNumberFormat="1" applyFont="1" applyFill="1" applyBorder="1" applyAlignment="1">
      <alignment horizontal="center" vertical="center"/>
    </xf>
    <xf numFmtId="4" fontId="16" fillId="0" borderId="13" xfId="0" applyNumberFormat="1" applyFont="1" applyFill="1" applyBorder="1" applyAlignment="1">
      <alignment horizontal="justify" vertical="center" wrapText="1"/>
    </xf>
    <xf numFmtId="165" fontId="16" fillId="0" borderId="13" xfId="46" applyNumberFormat="1" applyFont="1" applyFill="1" applyBorder="1" applyAlignment="1">
      <alignment vertical="center"/>
    </xf>
    <xf numFmtId="165" fontId="16" fillId="0" borderId="0" xfId="52" applyNumberFormat="1" applyFont="1" applyFill="1" applyBorder="1" applyAlignment="1">
      <alignment vertical="center"/>
    </xf>
    <xf numFmtId="165" fontId="16" fillId="0" borderId="0" xfId="52" applyNumberFormat="1" applyFont="1" applyFill="1" applyAlignment="1">
      <alignment vertical="center"/>
    </xf>
    <xf numFmtId="0" fontId="5" fillId="0" borderId="13" xfId="0" applyFont="1" applyFill="1" applyBorder="1" applyAlignment="1" applyProtection="1">
      <alignment horizontal="left" vertical="center"/>
      <protection locked="0"/>
    </xf>
    <xf numFmtId="0" fontId="5" fillId="0" borderId="13" xfId="0" applyFont="1" applyFill="1" applyBorder="1" applyAlignment="1" applyProtection="1">
      <alignment horizontal="justify" vertical="center" wrapText="1"/>
      <protection locked="0"/>
    </xf>
    <xf numFmtId="0" fontId="5" fillId="0" borderId="13" xfId="0" applyFont="1" applyBorder="1" applyAlignment="1">
      <alignment horizontal="justify" vertical="center" wrapText="1"/>
    </xf>
    <xf numFmtId="165" fontId="4" fillId="0" borderId="13" xfId="52" applyNumberFormat="1" applyFont="1" applyFill="1" applyBorder="1" applyAlignment="1">
      <alignment horizontal="left" vertical="center" wrapText="1"/>
    </xf>
    <xf numFmtId="49" fontId="5" fillId="0" borderId="13" xfId="0" applyNumberFormat="1" applyFont="1" applyFill="1" applyBorder="1" applyAlignment="1" quotePrefix="1">
      <alignment horizontal="center" vertical="center"/>
    </xf>
    <xf numFmtId="0" fontId="5" fillId="0" borderId="13" xfId="0" applyFont="1" applyFill="1" applyBorder="1" applyAlignment="1">
      <alignment vertical="center"/>
    </xf>
    <xf numFmtId="0" fontId="5" fillId="0" borderId="13" xfId="0" applyFont="1" applyFill="1" applyBorder="1" applyAlignment="1">
      <alignment horizontal="justify" vertical="center" wrapText="1"/>
    </xf>
    <xf numFmtId="0" fontId="5" fillId="0" borderId="13" xfId="0" applyFont="1" applyFill="1" applyBorder="1" applyAlignment="1">
      <alignment vertical="center" wrapText="1"/>
    </xf>
    <xf numFmtId="165" fontId="5" fillId="0" borderId="0" xfId="0" applyNumberFormat="1" applyFont="1" applyFill="1" applyBorder="1" applyAlignment="1">
      <alignment horizontal="center" vertical="center"/>
    </xf>
    <xf numFmtId="165" fontId="5" fillId="0" borderId="13" xfId="55"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4" fillId="33" borderId="13" xfId="0" applyNumberFormat="1" applyFont="1" applyFill="1" applyBorder="1" applyAlignment="1">
      <alignment horizontal="center" vertical="center"/>
    </xf>
    <xf numFmtId="0" fontId="4" fillId="33" borderId="13" xfId="0" applyFont="1" applyFill="1" applyBorder="1" applyAlignment="1">
      <alignment vertical="center"/>
    </xf>
    <xf numFmtId="165" fontId="4" fillId="33" borderId="13" xfId="52" applyNumberFormat="1" applyFont="1" applyFill="1" applyBorder="1" applyAlignment="1">
      <alignment vertical="center"/>
    </xf>
    <xf numFmtId="49" fontId="5" fillId="33" borderId="13" xfId="52" applyNumberFormat="1" applyFont="1" applyFill="1" applyBorder="1" applyAlignment="1">
      <alignment horizontal="center" vertical="center"/>
    </xf>
    <xf numFmtId="0" fontId="5" fillId="33" borderId="13" xfId="0" applyFont="1" applyFill="1" applyBorder="1" applyAlignment="1">
      <alignment horizontal="left" vertical="center" wrapText="1"/>
    </xf>
    <xf numFmtId="4" fontId="5" fillId="33" borderId="13" xfId="0" applyNumberFormat="1" applyFont="1" applyFill="1" applyBorder="1" applyAlignment="1">
      <alignment horizontal="justify" vertical="center" wrapText="1"/>
    </xf>
    <xf numFmtId="0" fontId="5" fillId="33" borderId="13" xfId="0" applyFont="1" applyFill="1" applyBorder="1" applyAlignment="1">
      <alignment horizontal="justify" vertical="center" wrapText="1"/>
    </xf>
    <xf numFmtId="165" fontId="4" fillId="33" borderId="13" xfId="52" applyNumberFormat="1" applyFont="1" applyFill="1" applyBorder="1" applyAlignment="1">
      <alignment horizontal="center" vertical="center" wrapText="1"/>
    </xf>
    <xf numFmtId="0" fontId="4" fillId="33" borderId="13" xfId="0" applyFont="1" applyFill="1" applyBorder="1" applyAlignment="1">
      <alignment vertical="center" wrapText="1"/>
    </xf>
    <xf numFmtId="165" fontId="4" fillId="33" borderId="0" xfId="52" applyNumberFormat="1" applyFont="1" applyFill="1" applyBorder="1" applyAlignment="1">
      <alignment vertical="center"/>
    </xf>
    <xf numFmtId="165" fontId="4" fillId="33" borderId="13" xfId="52" applyNumberFormat="1" applyFont="1" applyFill="1" applyBorder="1" applyAlignment="1">
      <alignment vertical="center" wrapText="1"/>
    </xf>
    <xf numFmtId="165" fontId="5" fillId="33" borderId="13" xfId="52" applyNumberFormat="1" applyFont="1" applyFill="1" applyBorder="1" applyAlignment="1" quotePrefix="1">
      <alignment horizontal="center" vertical="center" wrapText="1"/>
    </xf>
    <xf numFmtId="0" fontId="5" fillId="0" borderId="13" xfId="0" applyFont="1" applyBorder="1" applyAlignment="1">
      <alignment horizontal="left" vertical="center"/>
    </xf>
    <xf numFmtId="165" fontId="5" fillId="33" borderId="13" xfId="46" applyNumberFormat="1" applyFont="1" applyFill="1" applyBorder="1" applyAlignment="1">
      <alignment vertical="center"/>
    </xf>
    <xf numFmtId="165" fontId="5" fillId="33" borderId="0" xfId="46" applyNumberFormat="1" applyFont="1" applyFill="1" applyBorder="1" applyAlignment="1">
      <alignment vertical="center"/>
    </xf>
    <xf numFmtId="165" fontId="5" fillId="33" borderId="13" xfId="52" applyNumberFormat="1" applyFont="1" applyFill="1" applyBorder="1" applyAlignment="1">
      <alignment horizontal="center" vertical="center" wrapText="1"/>
    </xf>
    <xf numFmtId="0" fontId="5" fillId="0" borderId="13" xfId="0" applyFont="1" applyBorder="1" applyAlignment="1">
      <alignment horizontal="left" vertical="center" wrapText="1"/>
    </xf>
    <xf numFmtId="165" fontId="5" fillId="0" borderId="13" xfId="46" applyNumberFormat="1" applyFont="1" applyBorder="1" applyAlignment="1">
      <alignment horizontal="left" vertical="center" wrapText="1"/>
    </xf>
    <xf numFmtId="165" fontId="5" fillId="0" borderId="13" xfId="46" applyNumberFormat="1" applyFont="1" applyBorder="1" applyAlignment="1">
      <alignment horizontal="justify" vertical="center" wrapText="1"/>
    </xf>
    <xf numFmtId="165" fontId="5" fillId="33" borderId="13" xfId="52" applyNumberFormat="1" applyFont="1" applyFill="1" applyBorder="1" applyAlignment="1">
      <alignment horizontal="left" vertical="center" wrapText="1"/>
    </xf>
    <xf numFmtId="165" fontId="5" fillId="33" borderId="13" xfId="46" applyNumberFormat="1" applyFont="1" applyFill="1" applyBorder="1" applyAlignment="1">
      <alignment vertical="center" wrapText="1"/>
    </xf>
    <xf numFmtId="165" fontId="5" fillId="33" borderId="16" xfId="52" applyNumberFormat="1" applyFont="1" applyFill="1" applyBorder="1" applyAlignment="1">
      <alignment horizontal="left" vertical="center" wrapText="1"/>
    </xf>
    <xf numFmtId="165" fontId="5" fillId="33" borderId="16" xfId="52" applyNumberFormat="1" applyFont="1" applyFill="1" applyBorder="1" applyAlignment="1">
      <alignment vertical="center" wrapText="1"/>
    </xf>
    <xf numFmtId="0" fontId="5" fillId="0" borderId="16" xfId="0" applyFont="1" applyBorder="1" applyAlignment="1">
      <alignment vertical="center"/>
    </xf>
    <xf numFmtId="165" fontId="5" fillId="33" borderId="13" xfId="52" applyNumberFormat="1" applyFont="1" applyFill="1" applyBorder="1" applyAlignment="1">
      <alignment vertical="center" wrapText="1"/>
    </xf>
    <xf numFmtId="0" fontId="5" fillId="0" borderId="13" xfId="0" applyFont="1" applyBorder="1" applyAlignment="1">
      <alignment horizontal="justify" vertical="center"/>
    </xf>
    <xf numFmtId="165" fontId="4" fillId="33" borderId="0" xfId="52" applyNumberFormat="1" applyFont="1" applyFill="1" applyAlignment="1">
      <alignment vertical="center"/>
    </xf>
    <xf numFmtId="0" fontId="5" fillId="33" borderId="13" xfId="0" applyFont="1" applyFill="1" applyBorder="1" applyAlignment="1">
      <alignment horizontal="center" vertical="center" wrapText="1"/>
    </xf>
    <xf numFmtId="0" fontId="5" fillId="33" borderId="13" xfId="0" applyFont="1" applyFill="1" applyBorder="1" applyAlignment="1" quotePrefix="1">
      <alignment horizontal="center" vertical="center" wrapText="1"/>
    </xf>
    <xf numFmtId="0" fontId="5" fillId="0" borderId="13" xfId="0" applyFont="1" applyBorder="1" applyAlignment="1">
      <alignment horizontal="center" vertical="center"/>
    </xf>
    <xf numFmtId="165" fontId="5" fillId="0" borderId="13" xfId="46" applyNumberFormat="1" applyFont="1" applyBorder="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65" fontId="4" fillId="33" borderId="13" xfId="46" applyNumberFormat="1" applyFont="1" applyFill="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107" fillId="33" borderId="13" xfId="0" applyFont="1" applyFill="1" applyBorder="1" applyAlignment="1" quotePrefix="1">
      <alignment horizontal="center" vertical="center"/>
    </xf>
    <xf numFmtId="0" fontId="107" fillId="33" borderId="13" xfId="0" applyFont="1" applyFill="1" applyBorder="1" applyAlignment="1" applyProtection="1">
      <alignment horizontal="left" vertical="center" wrapText="1"/>
      <protection locked="0"/>
    </xf>
    <xf numFmtId="165" fontId="107" fillId="33" borderId="13" xfId="52" applyNumberFormat="1" applyFont="1" applyFill="1" applyBorder="1" applyAlignment="1">
      <alignment vertical="center"/>
    </xf>
    <xf numFmtId="165" fontId="107" fillId="33" borderId="13" xfId="46" applyNumberFormat="1" applyFont="1" applyFill="1" applyBorder="1" applyAlignment="1">
      <alignment horizontal="right" vertical="center"/>
    </xf>
    <xf numFmtId="165" fontId="104" fillId="33" borderId="0" xfId="52" applyNumberFormat="1" applyFont="1" applyFill="1" applyBorder="1" applyAlignment="1">
      <alignment vertical="center"/>
    </xf>
    <xf numFmtId="165" fontId="107" fillId="33" borderId="0" xfId="52" applyNumberFormat="1" applyFont="1" applyFill="1" applyAlignment="1">
      <alignment vertical="center"/>
    </xf>
    <xf numFmtId="0" fontId="4" fillId="0" borderId="13" xfId="0" applyFont="1" applyFill="1" applyBorder="1" applyAlignment="1">
      <alignment vertical="center"/>
    </xf>
    <xf numFmtId="165" fontId="5" fillId="0" borderId="13" xfId="52" applyNumberFormat="1" applyFont="1" applyFill="1" applyBorder="1" applyAlignment="1" quotePrefix="1">
      <alignment horizontal="center" vertical="center" wrapText="1"/>
    </xf>
    <xf numFmtId="165" fontId="5" fillId="0" borderId="13" xfId="0" applyNumberFormat="1" applyFont="1" applyFill="1" applyBorder="1" applyAlignment="1">
      <alignment vertical="center"/>
    </xf>
    <xf numFmtId="165" fontId="4" fillId="0" borderId="13" xfId="52" applyNumberFormat="1" applyFont="1" applyFill="1" applyBorder="1" applyAlignment="1">
      <alignment horizontal="center" vertical="center"/>
    </xf>
    <xf numFmtId="165" fontId="5" fillId="0" borderId="13" xfId="52" applyNumberFormat="1" applyFont="1" applyFill="1" applyBorder="1" applyAlignment="1" quotePrefix="1">
      <alignment horizontal="center" vertical="center"/>
    </xf>
    <xf numFmtId="165" fontId="5" fillId="0" borderId="13" xfId="52" applyNumberFormat="1" applyFont="1" applyFill="1" applyBorder="1" applyAlignment="1">
      <alignment horizontal="center" vertical="center"/>
    </xf>
    <xf numFmtId="0" fontId="5" fillId="0" borderId="16" xfId="0" applyFont="1" applyBorder="1" applyAlignment="1" quotePrefix="1">
      <alignment horizontal="center" vertical="center"/>
    </xf>
    <xf numFmtId="0" fontId="107" fillId="0" borderId="10" xfId="0" applyFont="1" applyBorder="1" applyAlignment="1">
      <alignment horizontal="center" vertical="center"/>
    </xf>
    <xf numFmtId="0" fontId="107" fillId="0" borderId="16" xfId="0" applyFont="1" applyBorder="1" applyAlignment="1">
      <alignment vertical="center"/>
    </xf>
    <xf numFmtId="165" fontId="107" fillId="0" borderId="13" xfId="52" applyNumberFormat="1" applyFont="1" applyFill="1" applyBorder="1" applyAlignment="1">
      <alignment vertical="center"/>
    </xf>
    <xf numFmtId="165" fontId="107" fillId="0" borderId="13" xfId="46" applyNumberFormat="1" applyFont="1" applyBorder="1" applyAlignment="1">
      <alignment horizontal="right" vertical="center"/>
    </xf>
    <xf numFmtId="165" fontId="107" fillId="0" borderId="0" xfId="52" applyNumberFormat="1" applyFont="1" applyFill="1" applyAlignment="1">
      <alignment vertical="center"/>
    </xf>
    <xf numFmtId="0" fontId="4" fillId="0" borderId="17" xfId="0" applyFont="1" applyBorder="1" applyAlignment="1">
      <alignment horizontal="center" vertical="center"/>
    </xf>
    <xf numFmtId="0" fontId="4" fillId="0" borderId="17" xfId="0" applyFont="1" applyBorder="1" applyAlignment="1">
      <alignment vertical="center"/>
    </xf>
    <xf numFmtId="165" fontId="4" fillId="0" borderId="13" xfId="46" applyNumberFormat="1" applyFont="1" applyBorder="1" applyAlignment="1">
      <alignment horizontal="right" vertical="center"/>
    </xf>
    <xf numFmtId="165" fontId="4" fillId="0" borderId="0" xfId="52" applyNumberFormat="1" applyFont="1" applyFill="1" applyAlignment="1">
      <alignment vertical="center"/>
    </xf>
    <xf numFmtId="49" fontId="4" fillId="0" borderId="13" xfId="0" applyNumberFormat="1" applyFont="1" applyFill="1" applyBorder="1" applyAlignment="1">
      <alignment horizontal="center" vertical="center"/>
    </xf>
    <xf numFmtId="165" fontId="5" fillId="0" borderId="14" xfId="52" applyNumberFormat="1" applyFont="1" applyFill="1" applyBorder="1" applyAlignment="1">
      <alignment horizontal="center" vertical="center"/>
    </xf>
    <xf numFmtId="165" fontId="5" fillId="0" borderId="14" xfId="52" applyNumberFormat="1" applyFont="1" applyFill="1" applyBorder="1" applyAlignment="1">
      <alignment vertical="center"/>
    </xf>
    <xf numFmtId="0" fontId="5"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169" fontId="4" fillId="0" borderId="11" xfId="52" applyNumberFormat="1" applyFont="1" applyFill="1" applyBorder="1" applyAlignment="1">
      <alignment horizontal="center" vertical="center" wrapText="1"/>
    </xf>
    <xf numFmtId="0" fontId="7" fillId="0" borderId="0" xfId="0" applyNumberFormat="1" applyFont="1" applyFill="1" applyAlignment="1">
      <alignment vertical="center"/>
    </xf>
    <xf numFmtId="0" fontId="4" fillId="0" borderId="0" xfId="0" applyNumberFormat="1" applyFont="1" applyAlignment="1">
      <alignment vertical="center"/>
    </xf>
    <xf numFmtId="3" fontId="5" fillId="33" borderId="13" xfId="40" applyNumberFormat="1" applyFont="1" applyFill="1" applyBorder="1" applyAlignment="1">
      <alignment horizontal="left" vertical="center" wrapText="1"/>
      <protection/>
    </xf>
    <xf numFmtId="0" fontId="5" fillId="33" borderId="13" xfId="40" applyFont="1" applyFill="1" applyBorder="1" applyAlignment="1">
      <alignment vertical="center" wrapText="1"/>
      <protection/>
    </xf>
    <xf numFmtId="0" fontId="5" fillId="33" borderId="13" xfId="42" applyFont="1" applyFill="1" applyBorder="1" applyAlignment="1">
      <alignment horizontal="center" vertical="center" wrapText="1"/>
      <protection/>
    </xf>
    <xf numFmtId="0" fontId="5" fillId="34" borderId="13" xfId="42" applyFont="1" applyFill="1" applyBorder="1" applyAlignment="1">
      <alignment horizontal="center" vertical="center" wrapText="1"/>
      <protection/>
    </xf>
    <xf numFmtId="3" fontId="5" fillId="33" borderId="13" xfId="42" applyNumberFormat="1" applyFont="1" applyFill="1" applyBorder="1" applyAlignment="1">
      <alignment horizontal="center" vertical="center" wrapText="1"/>
      <protection/>
    </xf>
    <xf numFmtId="0" fontId="5" fillId="0" borderId="11" xfId="0" applyFont="1" applyBorder="1" applyAlignment="1">
      <alignment horizontal="center" vertical="center" wrapText="1"/>
    </xf>
    <xf numFmtId="0" fontId="9" fillId="0" borderId="11" xfId="0" applyNumberFormat="1" applyFont="1" applyBorder="1" applyAlignment="1" quotePrefix="1">
      <alignment horizontal="center" vertical="center" wrapText="1"/>
    </xf>
    <xf numFmtId="0" fontId="6" fillId="0" borderId="12" xfId="0" applyFont="1" applyFill="1" applyBorder="1" applyAlignment="1">
      <alignment horizontal="center" vertical="center" wrapText="1"/>
    </xf>
    <xf numFmtId="165" fontId="6" fillId="0" borderId="12" xfId="46" applyNumberFormat="1" applyFont="1" applyFill="1" applyBorder="1" applyAlignment="1">
      <alignment horizontal="center" vertical="center" wrapText="1"/>
    </xf>
    <xf numFmtId="165" fontId="9" fillId="0" borderId="12" xfId="46" applyNumberFormat="1" applyFont="1" applyFill="1" applyBorder="1" applyAlignment="1">
      <alignment horizontal="center" vertical="center" wrapText="1"/>
    </xf>
    <xf numFmtId="9" fontId="9" fillId="0" borderId="12" xfId="46" applyNumberFormat="1" applyFont="1" applyFill="1" applyBorder="1" applyAlignment="1">
      <alignment horizontal="center" vertical="center" wrapText="1"/>
    </xf>
    <xf numFmtId="165" fontId="6" fillId="0" borderId="12" xfId="0" applyNumberFormat="1" applyFont="1" applyFill="1" applyBorder="1" applyAlignment="1">
      <alignment/>
    </xf>
    <xf numFmtId="0" fontId="6" fillId="0" borderId="12" xfId="0" applyFont="1" applyFill="1" applyBorder="1" applyAlignment="1">
      <alignment/>
    </xf>
    <xf numFmtId="166" fontId="6" fillId="0" borderId="13" xfId="46" applyNumberFormat="1" applyFont="1" applyBorder="1" applyAlignment="1">
      <alignment vertical="center" wrapText="1"/>
    </xf>
    <xf numFmtId="166" fontId="6" fillId="0" borderId="13" xfId="46" applyNumberFormat="1" applyFont="1" applyBorder="1" applyAlignment="1">
      <alignment horizontal="center" vertical="center" wrapText="1"/>
    </xf>
    <xf numFmtId="166" fontId="9" fillId="0" borderId="13" xfId="46" applyNumberFormat="1" applyFont="1" applyBorder="1" applyAlignment="1">
      <alignment vertical="center" wrapText="1"/>
    </xf>
    <xf numFmtId="166" fontId="9" fillId="0" borderId="13" xfId="46" applyNumberFormat="1" applyFont="1" applyBorder="1" applyAlignment="1">
      <alignment horizontal="center" vertical="center" wrapText="1"/>
    </xf>
    <xf numFmtId="166" fontId="9" fillId="0" borderId="13" xfId="46" applyNumberFormat="1" applyFont="1" applyFill="1" applyBorder="1" applyAlignment="1">
      <alignment vertical="center" wrapText="1"/>
    </xf>
    <xf numFmtId="166" fontId="9" fillId="0" borderId="13" xfId="46" applyNumberFormat="1" applyFont="1" applyFill="1" applyBorder="1" applyAlignment="1">
      <alignment horizontal="center" vertical="center" wrapText="1"/>
    </xf>
    <xf numFmtId="165" fontId="6" fillId="35" borderId="13" xfId="46" applyNumberFormat="1" applyFont="1" applyFill="1" applyBorder="1" applyAlignment="1">
      <alignment horizontal="center" vertical="center" wrapText="1"/>
    </xf>
    <xf numFmtId="165" fontId="9" fillId="35" borderId="13" xfId="46" applyNumberFormat="1" applyFont="1" applyFill="1" applyBorder="1" applyAlignment="1">
      <alignment horizontal="center" vertical="center" wrapText="1"/>
    </xf>
    <xf numFmtId="166" fontId="9" fillId="35" borderId="13" xfId="46" applyNumberFormat="1" applyFont="1" applyFill="1" applyBorder="1" applyAlignment="1">
      <alignment vertical="center" wrapText="1"/>
    </xf>
    <xf numFmtId="166" fontId="9" fillId="35" borderId="13" xfId="46" applyNumberFormat="1" applyFont="1" applyFill="1" applyBorder="1" applyAlignment="1">
      <alignment horizontal="center" vertical="center" wrapText="1"/>
    </xf>
    <xf numFmtId="165" fontId="45" fillId="0" borderId="13" xfId="46" applyNumberFormat="1" applyFont="1" applyBorder="1" applyAlignment="1">
      <alignment horizontal="center" vertical="center" wrapText="1"/>
    </xf>
    <xf numFmtId="166" fontId="12" fillId="0" borderId="13" xfId="46" applyNumberFormat="1" applyFont="1" applyBorder="1" applyAlignment="1">
      <alignment vertical="center" wrapText="1"/>
    </xf>
    <xf numFmtId="166" fontId="12" fillId="0" borderId="13" xfId="46" applyNumberFormat="1" applyFont="1" applyBorder="1" applyAlignment="1">
      <alignment horizontal="center" vertical="center" wrapText="1"/>
    </xf>
    <xf numFmtId="166" fontId="12" fillId="0" borderId="13" xfId="46" applyNumberFormat="1" applyFont="1" applyFill="1" applyBorder="1" applyAlignment="1">
      <alignment vertical="center" wrapText="1"/>
    </xf>
    <xf numFmtId="0" fontId="45" fillId="0" borderId="13" xfId="0" applyFont="1" applyFill="1" applyBorder="1" applyAlignment="1">
      <alignment horizontal="center" vertical="center" wrapText="1"/>
    </xf>
    <xf numFmtId="0" fontId="45" fillId="0" borderId="13" xfId="0" applyFont="1" applyBorder="1" applyAlignment="1">
      <alignment horizontal="center" vertical="center" wrapText="1"/>
    </xf>
    <xf numFmtId="165" fontId="45" fillId="0" borderId="13" xfId="46" applyNumberFormat="1" applyFont="1" applyFill="1" applyBorder="1" applyAlignment="1">
      <alignment vertical="center" wrapText="1"/>
    </xf>
    <xf numFmtId="165" fontId="45" fillId="0" borderId="17" xfId="46" applyNumberFormat="1" applyFont="1" applyBorder="1" applyAlignment="1">
      <alignment horizontal="center" vertical="center" wrapText="1"/>
    </xf>
    <xf numFmtId="0" fontId="6" fillId="35" borderId="17" xfId="0" applyFont="1" applyFill="1" applyBorder="1" applyAlignment="1" quotePrefix="1">
      <alignment horizontal="center" vertical="center" wrapText="1"/>
    </xf>
    <xf numFmtId="0" fontId="6" fillId="35" borderId="17" xfId="0" applyFont="1" applyFill="1" applyBorder="1" applyAlignment="1">
      <alignment horizontal="center" vertical="center" wrapText="1"/>
    </xf>
    <xf numFmtId="165" fontId="6" fillId="35" borderId="17" xfId="46" applyNumberFormat="1" applyFont="1" applyFill="1" applyBorder="1" applyAlignment="1">
      <alignment vertical="center" wrapText="1"/>
    </xf>
    <xf numFmtId="165" fontId="6" fillId="35" borderId="17" xfId="46" applyNumberFormat="1" applyFont="1" applyFill="1" applyBorder="1" applyAlignment="1">
      <alignment horizontal="center" vertical="center" wrapText="1"/>
    </xf>
    <xf numFmtId="166" fontId="6" fillId="35" borderId="17" xfId="46" applyNumberFormat="1" applyFont="1" applyFill="1" applyBorder="1" applyAlignment="1">
      <alignment horizontal="center" vertical="center" wrapText="1"/>
    </xf>
    <xf numFmtId="166" fontId="6" fillId="35" borderId="17" xfId="46" applyNumberFormat="1" applyFont="1" applyFill="1" applyBorder="1" applyAlignment="1">
      <alignment vertical="center" wrapText="1"/>
    </xf>
    <xf numFmtId="0" fontId="6" fillId="0" borderId="17" xfId="0" applyFont="1" applyBorder="1" applyAlignment="1" quotePrefix="1">
      <alignment horizontal="center" vertical="center" wrapText="1"/>
    </xf>
    <xf numFmtId="0" fontId="6" fillId="0" borderId="17" xfId="0" applyFont="1" applyBorder="1" applyAlignment="1">
      <alignment vertical="center" wrapText="1"/>
    </xf>
    <xf numFmtId="165" fontId="6" fillId="0" borderId="17" xfId="46" applyNumberFormat="1" applyFont="1" applyBorder="1" applyAlignment="1">
      <alignment vertical="center" wrapText="1"/>
    </xf>
    <xf numFmtId="165" fontId="6" fillId="0" borderId="17" xfId="46" applyNumberFormat="1" applyFont="1" applyBorder="1" applyAlignment="1">
      <alignment horizontal="center" vertical="center" wrapText="1"/>
    </xf>
    <xf numFmtId="166" fontId="6" fillId="0" borderId="17" xfId="46" applyNumberFormat="1" applyFont="1" applyBorder="1" applyAlignment="1">
      <alignment horizontal="center" vertical="center" wrapText="1"/>
    </xf>
    <xf numFmtId="166" fontId="6" fillId="0" borderId="17" xfId="46" applyNumberFormat="1" applyFont="1" applyBorder="1" applyAlignment="1">
      <alignment vertical="center" wrapText="1"/>
    </xf>
    <xf numFmtId="0" fontId="5" fillId="0" borderId="0" xfId="0" applyFont="1" applyFill="1" applyAlignment="1">
      <alignment vertical="center"/>
    </xf>
    <xf numFmtId="165" fontId="5" fillId="0" borderId="0" xfId="0" applyNumberFormat="1" applyFont="1" applyFill="1" applyAlignment="1">
      <alignment vertical="center" wrapText="1"/>
    </xf>
    <xf numFmtId="0" fontId="5" fillId="0" borderId="0" xfId="0" applyFont="1" applyFill="1" applyAlignment="1">
      <alignment horizontal="center" vertical="center" wrapText="1"/>
    </xf>
    <xf numFmtId="165" fontId="5" fillId="0" borderId="0" xfId="50" applyNumberFormat="1" applyFont="1" applyFill="1" applyAlignment="1">
      <alignment vertical="center"/>
    </xf>
    <xf numFmtId="0" fontId="3" fillId="0" borderId="0" xfId="72" applyFont="1" applyAlignment="1">
      <alignment horizontal="center"/>
      <protection/>
    </xf>
    <xf numFmtId="0" fontId="16" fillId="0" borderId="0" xfId="0" applyFont="1" applyFill="1" applyAlignment="1">
      <alignment vertical="center"/>
    </xf>
    <xf numFmtId="165" fontId="5" fillId="0" borderId="0" xfId="0" applyNumberFormat="1" applyFont="1" applyFill="1" applyAlignment="1">
      <alignment horizontal="center" vertical="center" wrapText="1"/>
    </xf>
    <xf numFmtId="165" fontId="2" fillId="0" borderId="0" xfId="0" applyNumberFormat="1" applyFont="1" applyFill="1" applyAlignment="1">
      <alignment vertical="center"/>
    </xf>
    <xf numFmtId="165" fontId="4" fillId="0" borderId="12" xfId="0" applyNumberFormat="1" applyFont="1" applyFill="1" applyBorder="1" applyAlignment="1">
      <alignment horizontal="center" vertical="center" wrapText="1"/>
    </xf>
    <xf numFmtId="165" fontId="4" fillId="0" borderId="0" xfId="50" applyNumberFormat="1" applyFont="1" applyFill="1" applyAlignment="1">
      <alignment vertical="center"/>
    </xf>
    <xf numFmtId="0" fontId="5" fillId="0" borderId="13" xfId="0" applyFont="1" applyFill="1" applyBorder="1" applyAlignment="1" quotePrefix="1">
      <alignment horizontal="center" vertical="center"/>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165" fontId="5" fillId="0" borderId="13" xfId="50" applyNumberFormat="1" applyFont="1" applyFill="1" applyBorder="1" applyAlignment="1">
      <alignment vertical="center"/>
    </xf>
    <xf numFmtId="165" fontId="5" fillId="0" borderId="13" xfId="0" applyNumberFormat="1" applyFont="1" applyFill="1" applyBorder="1" applyAlignment="1">
      <alignment horizontal="center" vertical="center" wrapText="1"/>
    </xf>
    <xf numFmtId="0" fontId="0" fillId="0" borderId="0" xfId="72" applyFont="1">
      <alignment/>
      <protection/>
    </xf>
    <xf numFmtId="0" fontId="5" fillId="0" borderId="13" xfId="0" applyFont="1" applyFill="1" applyBorder="1" applyAlignment="1" quotePrefix="1">
      <alignment vertical="center" wrapText="1"/>
    </xf>
    <xf numFmtId="165" fontId="5" fillId="0" borderId="14" xfId="50" applyNumberFormat="1" applyFont="1" applyFill="1" applyBorder="1" applyAlignment="1">
      <alignment vertical="center"/>
    </xf>
    <xf numFmtId="165" fontId="5" fillId="0" borderId="14" xfId="50" applyNumberFormat="1" applyFont="1" applyFill="1" applyBorder="1" applyAlignment="1">
      <alignment horizontal="center" vertical="center" wrapText="1"/>
    </xf>
    <xf numFmtId="165" fontId="5" fillId="0" borderId="0" xfId="50" applyNumberFormat="1" applyFont="1" applyFill="1" applyAlignment="1">
      <alignment horizontal="center" vertical="center" wrapText="1"/>
    </xf>
    <xf numFmtId="165" fontId="46" fillId="0" borderId="0" xfId="50" applyNumberFormat="1" applyFont="1" applyFill="1" applyAlignment="1">
      <alignment horizontal="center" vertical="center"/>
    </xf>
    <xf numFmtId="165" fontId="46" fillId="0" borderId="0" xfId="50" applyNumberFormat="1" applyFont="1" applyFill="1" applyAlignment="1">
      <alignment vertical="center"/>
    </xf>
    <xf numFmtId="165" fontId="11" fillId="0" borderId="0" xfId="50" applyNumberFormat="1" applyFont="1" applyFill="1" applyAlignment="1">
      <alignment horizontal="center" vertical="center"/>
    </xf>
    <xf numFmtId="165" fontId="11" fillId="0" borderId="0" xfId="50" applyNumberFormat="1" applyFont="1" applyFill="1" applyAlignment="1">
      <alignment vertical="center"/>
    </xf>
    <xf numFmtId="165" fontId="9" fillId="0" borderId="0" xfId="0" applyNumberFormat="1" applyFont="1" applyFill="1" applyAlignment="1">
      <alignment/>
    </xf>
    <xf numFmtId="3" fontId="47" fillId="0" borderId="0" xfId="0" applyNumberFormat="1" applyFont="1" applyFill="1" applyAlignment="1">
      <alignment/>
    </xf>
    <xf numFmtId="165" fontId="6" fillId="0" borderId="0" xfId="0" applyNumberFormat="1" applyFont="1" applyFill="1" applyAlignment="1">
      <alignment/>
    </xf>
    <xf numFmtId="0" fontId="2" fillId="0" borderId="11" xfId="0" applyFont="1" applyFill="1" applyBorder="1" applyAlignment="1" quotePrefix="1">
      <alignment horizontal="center" vertical="center" wrapText="1"/>
    </xf>
    <xf numFmtId="0" fontId="5" fillId="0" borderId="13" xfId="0" applyFont="1" applyFill="1" applyBorder="1" applyAlignment="1">
      <alignment horizontal="center" vertical="center" wrapText="1"/>
    </xf>
    <xf numFmtId="165" fontId="5" fillId="0" borderId="13" xfId="46" applyNumberFormat="1" applyFont="1" applyFill="1" applyBorder="1" applyAlignment="1">
      <alignment vertical="center" wrapText="1"/>
    </xf>
    <xf numFmtId="166" fontId="5" fillId="0" borderId="13" xfId="46" applyNumberFormat="1" applyFont="1" applyFill="1" applyBorder="1" applyAlignment="1">
      <alignment horizontal="center" vertical="center" wrapText="1"/>
    </xf>
    <xf numFmtId="166" fontId="5" fillId="0" borderId="13" xfId="46" applyNumberFormat="1" applyFont="1" applyFill="1" applyBorder="1" applyAlignment="1">
      <alignment/>
    </xf>
    <xf numFmtId="165" fontId="5" fillId="0" borderId="13" xfId="0" applyNumberFormat="1" applyFont="1" applyFill="1" applyBorder="1" applyAlignment="1">
      <alignment/>
    </xf>
    <xf numFmtId="166" fontId="5" fillId="0" borderId="13" xfId="46" applyNumberFormat="1" applyFont="1" applyFill="1" applyBorder="1" applyAlignment="1">
      <alignment vertical="center"/>
    </xf>
    <xf numFmtId="165" fontId="4" fillId="0" borderId="13" xfId="0" applyNumberFormat="1" applyFont="1" applyFill="1" applyBorder="1" applyAlignment="1">
      <alignment vertical="center"/>
    </xf>
    <xf numFmtId="0" fontId="16" fillId="0" borderId="13" xfId="0" applyFont="1" applyFill="1" applyBorder="1" applyAlignment="1">
      <alignment vertical="center"/>
    </xf>
    <xf numFmtId="0" fontId="4" fillId="0" borderId="14" xfId="0" applyFont="1" applyFill="1" applyBorder="1" applyAlignment="1">
      <alignment horizontal="center" vertical="center" wrapText="1"/>
    </xf>
    <xf numFmtId="165" fontId="4" fillId="0" borderId="14" xfId="0" applyNumberFormat="1" applyFont="1" applyFill="1" applyBorder="1" applyAlignment="1">
      <alignment horizontal="center" vertical="center" wrapText="1"/>
    </xf>
    <xf numFmtId="166" fontId="4" fillId="0" borderId="14" xfId="46" applyNumberFormat="1" applyFont="1" applyFill="1" applyBorder="1" applyAlignment="1">
      <alignment horizontal="center" vertical="center" wrapText="1"/>
    </xf>
    <xf numFmtId="165" fontId="4" fillId="0" borderId="14" xfId="0" applyNumberFormat="1" applyFont="1" applyFill="1" applyBorder="1" applyAlignment="1">
      <alignment/>
    </xf>
    <xf numFmtId="166" fontId="4" fillId="0" borderId="14" xfId="46" applyNumberFormat="1" applyFont="1" applyFill="1" applyBorder="1" applyAlignment="1">
      <alignment/>
    </xf>
    <xf numFmtId="0" fontId="4" fillId="0" borderId="0" xfId="0" applyFont="1" applyAlignment="1">
      <alignment/>
    </xf>
    <xf numFmtId="0" fontId="9" fillId="0" borderId="0" xfId="0" applyFont="1" applyAlignment="1">
      <alignment horizontal="left"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left" vertical="center" wrapText="1"/>
    </xf>
    <xf numFmtId="165" fontId="4" fillId="0" borderId="11" xfId="46" applyNumberFormat="1" applyFont="1" applyBorder="1" applyAlignment="1">
      <alignment horizontal="center" vertical="center" wrapText="1"/>
    </xf>
    <xf numFmtId="0" fontId="8" fillId="0" borderId="0" xfId="0" applyFont="1" applyAlignment="1">
      <alignment horizontal="center" vertical="center"/>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0" xfId="0" applyFont="1" applyAlignment="1">
      <alignment horizontal="center" vertical="center"/>
    </xf>
    <xf numFmtId="0" fontId="108" fillId="0" borderId="21" xfId="0" applyFont="1" applyBorder="1" applyAlignment="1">
      <alignment horizontal="center" vertical="center"/>
    </xf>
    <xf numFmtId="0" fontId="2" fillId="0" borderId="11" xfId="0" applyFont="1" applyBorder="1" applyAlignment="1">
      <alignment horizontal="center"/>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1" xfId="0" applyFont="1" applyBorder="1" applyAlignment="1">
      <alignment horizontal="center" vertical="center" wrapText="1"/>
    </xf>
    <xf numFmtId="165" fontId="5" fillId="0" borderId="0" xfId="46" applyNumberFormat="1" applyFont="1" applyFill="1" applyBorder="1" applyAlignment="1">
      <alignment horizontal="left" wrapText="1"/>
    </xf>
    <xf numFmtId="165" fontId="5" fillId="0" borderId="0" xfId="46" applyNumberFormat="1" applyFont="1" applyFill="1" applyAlignment="1">
      <alignment horizontal="left"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165" fontId="11" fillId="0" borderId="0" xfId="0" applyNumberFormat="1" applyFont="1" applyFill="1" applyAlignment="1">
      <alignment horizontal="center"/>
    </xf>
    <xf numFmtId="0" fontId="7" fillId="0" borderId="0" xfId="0" applyFont="1" applyFill="1" applyAlignment="1">
      <alignment horizontal="center" vertical="center"/>
    </xf>
    <xf numFmtId="0" fontId="5" fillId="0" borderId="10" xfId="0" applyFont="1" applyFill="1" applyBorder="1" applyAlignment="1">
      <alignment horizontal="center" vertical="center" wrapText="1"/>
    </xf>
    <xf numFmtId="165" fontId="9" fillId="0" borderId="11" xfId="0" applyNumberFormat="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1" fillId="0" borderId="0" xfId="0" applyFont="1" applyFill="1" applyAlignment="1">
      <alignment horizontal="center" vertical="center"/>
    </xf>
    <xf numFmtId="165" fontId="4" fillId="0" borderId="0" xfId="50" applyNumberFormat="1" applyFont="1" applyFill="1" applyAlignment="1">
      <alignment horizontal="center" vertical="center"/>
    </xf>
    <xf numFmtId="165" fontId="46" fillId="0" borderId="0" xfId="50" applyNumberFormat="1" applyFont="1" applyFill="1" applyAlignment="1">
      <alignment horizontal="center" vertical="center"/>
    </xf>
    <xf numFmtId="165" fontId="11" fillId="0" borderId="0" xfId="50" applyNumberFormat="1" applyFont="1" applyFill="1" applyAlignment="1">
      <alignment horizontal="center" vertical="center"/>
    </xf>
    <xf numFmtId="165" fontId="16" fillId="0" borderId="21" xfId="0" applyNumberFormat="1" applyFont="1" applyFill="1" applyBorder="1" applyAlignment="1">
      <alignment horizontal="center" vertical="center"/>
    </xf>
    <xf numFmtId="165" fontId="5" fillId="0" borderId="17"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169" fontId="4" fillId="0" borderId="11" xfId="52"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11" fillId="0" borderId="0" xfId="0" applyNumberFormat="1" applyFont="1" applyFill="1" applyAlignment="1">
      <alignment horizontal="center" vertical="center" wrapText="1"/>
    </xf>
    <xf numFmtId="0" fontId="5" fillId="0" borderId="21"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165" fontId="4" fillId="0" borderId="11" xfId="52" applyNumberFormat="1" applyFont="1" applyFill="1" applyBorder="1" applyAlignment="1">
      <alignment horizontal="center" vertical="center" wrapText="1"/>
    </xf>
    <xf numFmtId="165" fontId="11" fillId="0" borderId="0" xfId="52" applyNumberFormat="1" applyFont="1" applyFill="1" applyAlignment="1">
      <alignment horizontal="center" wrapText="1"/>
    </xf>
    <xf numFmtId="165" fontId="11" fillId="0" borderId="0" xfId="52" applyNumberFormat="1" applyFont="1" applyFill="1" applyAlignment="1">
      <alignment horizontal="center"/>
    </xf>
    <xf numFmtId="165" fontId="16" fillId="0" borderId="0" xfId="52" applyNumberFormat="1" applyFont="1" applyFill="1" applyAlignment="1">
      <alignment horizontal="center"/>
    </xf>
    <xf numFmtId="165" fontId="5" fillId="0" borderId="11" xfId="52" applyNumberFormat="1" applyFont="1" applyFill="1" applyBorder="1" applyAlignment="1">
      <alignment horizontal="center" vertical="center" wrapText="1"/>
    </xf>
    <xf numFmtId="165" fontId="5" fillId="0" borderId="15" xfId="52" applyNumberFormat="1" applyFont="1" applyFill="1" applyBorder="1" applyAlignment="1">
      <alignment horizontal="center" vertical="center" wrapText="1"/>
    </xf>
    <xf numFmtId="165" fontId="5" fillId="0" borderId="10" xfId="52" applyNumberFormat="1" applyFont="1" applyFill="1" applyBorder="1" applyAlignment="1">
      <alignment horizontal="center" vertical="center" wrapText="1"/>
    </xf>
    <xf numFmtId="165" fontId="5" fillId="0" borderId="18" xfId="52" applyNumberFormat="1" applyFont="1" applyFill="1" applyBorder="1" applyAlignment="1">
      <alignment horizontal="center" vertical="center" wrapText="1"/>
    </xf>
    <xf numFmtId="165" fontId="5" fillId="0" borderId="19" xfId="52" applyNumberFormat="1" applyFont="1" applyFill="1" applyBorder="1" applyAlignment="1">
      <alignment horizontal="center" vertical="center" wrapText="1"/>
    </xf>
    <xf numFmtId="165" fontId="5" fillId="0" borderId="22" xfId="52" applyNumberFormat="1" applyFont="1" applyFill="1" applyBorder="1" applyAlignment="1">
      <alignment horizontal="center" vertical="center" wrapText="1"/>
    </xf>
    <xf numFmtId="165" fontId="5" fillId="0" borderId="20" xfId="52" applyNumberFormat="1" applyFont="1" applyFill="1" applyBorder="1" applyAlignment="1">
      <alignment horizontal="center" vertical="center" wrapText="1"/>
    </xf>
    <xf numFmtId="165" fontId="16" fillId="0" borderId="11" xfId="52" applyNumberFormat="1" applyFont="1" applyFill="1" applyBorder="1" applyAlignment="1">
      <alignment horizontal="center" wrapText="1"/>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AutoFormat-Optionen 2" xfId="40"/>
    <cellStyle name="AutoFormat-Optionen 2 2" xfId="41"/>
    <cellStyle name="AutoFormat-Optionen 4" xfId="42"/>
    <cellStyle name="Bad" xfId="43"/>
    <cellStyle name="Calculation" xfId="44"/>
    <cellStyle name="Check Cell" xfId="45"/>
    <cellStyle name="Comma" xfId="46"/>
    <cellStyle name="Comma [0]" xfId="47"/>
    <cellStyle name="Comma 10" xfId="48"/>
    <cellStyle name="Comma 10 2" xfId="49"/>
    <cellStyle name="Comma 16" xfId="50"/>
    <cellStyle name="Comma 2" xfId="51"/>
    <cellStyle name="Comma 2 2 2" xfId="52"/>
    <cellStyle name="Comma 2 4" xfId="53"/>
    <cellStyle name="Comma 2 4 2" xfId="54"/>
    <cellStyle name="Comma 20" xfId="55"/>
    <cellStyle name="Comma 3" xfId="56"/>
    <cellStyle name="Comma 4" xfId="57"/>
    <cellStyle name="Currency" xfId="58"/>
    <cellStyle name="Currency [0]"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10 2" xfId="69"/>
    <cellStyle name="Normal 2" xfId="70"/>
    <cellStyle name="Normal 2 2 2" xfId="71"/>
    <cellStyle name="Normal 2 3" xfId="72"/>
    <cellStyle name="Normal 2_Bao cao doan cong tac cua Bo thang 4-2010" xfId="73"/>
    <cellStyle name="Normal 3" xfId="74"/>
    <cellStyle name="Normal 3 2" xfId="75"/>
    <cellStyle name="Normal 3 4" xfId="76"/>
    <cellStyle name="Normal 5" xfId="77"/>
    <cellStyle name="Normal 6" xfId="78"/>
    <cellStyle name="Normal 7" xfId="79"/>
    <cellStyle name="Normal 7 5" xfId="80"/>
    <cellStyle name="Normal_Bieu mau (CV )" xfId="81"/>
    <cellStyle name="Normal_KH 07 chinh thuc in 2" xfId="82"/>
    <cellStyle name="Note" xfId="83"/>
    <cellStyle name="Output" xfId="84"/>
    <cellStyle name="Percent" xfId="85"/>
    <cellStyle name="Title" xfId="86"/>
    <cellStyle name="Total" xfId="87"/>
    <cellStyle name="Warning Text" xfId="88"/>
    <cellStyle name="通貨_List-dwgis"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TONG%20HOP%202018\QUYET%20TOAN%20NAM%202017\QUYET%20TOAN%202017_CHINHTHUC\Phu%20luc%20chuyen%20nguon%20TX%20NS%20tinh%20QToanNSDP_2017_Bao%20A%20Tru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05 C.nguồn TX NS tinh"/>
      <sheetName val="Sheet3"/>
      <sheetName val="Sheet1"/>
      <sheetName val="Sheet4"/>
      <sheetName val="Nguon TT"/>
      <sheetName val="nguon DT"/>
      <sheetName val="KBNN chguyen"/>
      <sheetName val="Sheet2"/>
      <sheetName val="Tông CN NST"/>
    </sheetNames>
    <sheetDataSet>
      <sheetData sheetId="8">
        <row r="1">
          <cell r="I1">
            <v>481681892608</v>
          </cell>
        </row>
        <row r="7">
          <cell r="H7">
            <v>901819665352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U102"/>
  <sheetViews>
    <sheetView tabSelected="1" zoomScale="82" zoomScaleNormal="82" zoomScalePageLayoutView="0" workbookViewId="0" topLeftCell="A1">
      <selection activeCell="D9" sqref="D9:D10"/>
    </sheetView>
  </sheetViews>
  <sheetFormatPr defaultColWidth="9.140625" defaultRowHeight="12.75" outlineLevelRow="2" outlineLevelCol="1"/>
  <cols>
    <col min="1" max="1" width="4.57421875" style="29" customWidth="1"/>
    <col min="2" max="2" width="41.28125" style="29" customWidth="1"/>
    <col min="3" max="3" width="11.7109375" style="34" customWidth="1"/>
    <col min="4" max="4" width="12.00390625" style="29" customWidth="1"/>
    <col min="5" max="5" width="11.421875" style="29" customWidth="1"/>
    <col min="6" max="6" width="11.421875" style="33" customWidth="1"/>
    <col min="7" max="7" width="11.140625" style="33" customWidth="1"/>
    <col min="8" max="8" width="10.00390625" style="33" customWidth="1"/>
    <col min="9" max="9" width="11.421875" style="34" customWidth="1"/>
    <col min="10" max="10" width="10.7109375" style="33" hidden="1" customWidth="1" outlineLevel="1"/>
    <col min="11" max="11" width="11.421875" style="29" customWidth="1" collapsed="1"/>
    <col min="12" max="12" width="11.28125" style="29" customWidth="1"/>
    <col min="13" max="13" width="10.8515625" style="29" customWidth="1"/>
    <col min="14" max="14" width="12.00390625" style="33" hidden="1" customWidth="1" outlineLevel="1"/>
    <col min="15" max="15" width="11.28125" style="33" hidden="1" customWidth="1" outlineLevel="1"/>
    <col min="16" max="16" width="8.140625" style="33" customWidth="1" collapsed="1"/>
    <col min="17" max="18" width="7.8515625" style="33" customWidth="1"/>
    <col min="19" max="19" width="8.00390625" style="29" customWidth="1"/>
    <col min="20" max="20" width="8.28125" style="29" customWidth="1"/>
    <col min="21" max="21" width="8.7109375" style="29" customWidth="1"/>
    <col min="22" max="16384" width="9.140625" style="29" customWidth="1"/>
  </cols>
  <sheetData>
    <row r="1" spans="1:18" s="28" customFormat="1" ht="15.75">
      <c r="A1" s="27"/>
      <c r="B1" s="8"/>
      <c r="C1" s="9"/>
      <c r="D1" s="8"/>
      <c r="E1" s="8"/>
      <c r="F1" s="22"/>
      <c r="G1" s="22"/>
      <c r="H1" s="22"/>
      <c r="I1" s="9"/>
      <c r="J1" s="22"/>
      <c r="K1" s="8"/>
      <c r="L1" s="8"/>
      <c r="M1" s="8"/>
      <c r="N1" s="22"/>
      <c r="O1" s="22"/>
      <c r="P1" s="22"/>
      <c r="Q1" s="429" t="s">
        <v>761</v>
      </c>
      <c r="R1" s="35"/>
    </row>
    <row r="2" spans="1:21" ht="22.5" customHeight="1">
      <c r="A2" s="436" t="s">
        <v>220</v>
      </c>
      <c r="B2" s="436"/>
      <c r="C2" s="436"/>
      <c r="D2" s="436"/>
      <c r="E2" s="436"/>
      <c r="F2" s="436"/>
      <c r="G2" s="436"/>
      <c r="H2" s="436"/>
      <c r="I2" s="436"/>
      <c r="J2" s="436"/>
      <c r="K2" s="436"/>
      <c r="L2" s="436"/>
      <c r="M2" s="436"/>
      <c r="N2" s="436"/>
      <c r="O2" s="436"/>
      <c r="P2" s="436"/>
      <c r="Q2" s="436"/>
      <c r="R2" s="436"/>
      <c r="S2" s="436"/>
      <c r="T2" s="436"/>
      <c r="U2" s="436"/>
    </row>
    <row r="3" spans="1:21" ht="16.5" hidden="1" outlineLevel="2">
      <c r="A3" s="441" t="s">
        <v>219</v>
      </c>
      <c r="B3" s="441"/>
      <c r="C3" s="441"/>
      <c r="D3" s="441"/>
      <c r="E3" s="441"/>
      <c r="F3" s="441"/>
      <c r="G3" s="441"/>
      <c r="H3" s="441"/>
      <c r="I3" s="441"/>
      <c r="J3" s="441"/>
      <c r="K3" s="441"/>
      <c r="L3" s="441"/>
      <c r="M3" s="441"/>
      <c r="N3" s="441"/>
      <c r="O3" s="441"/>
      <c r="P3" s="441"/>
      <c r="Q3" s="441"/>
      <c r="R3" s="441"/>
      <c r="S3" s="441"/>
      <c r="T3" s="441"/>
      <c r="U3" s="441"/>
    </row>
    <row r="4" spans="1:20" ht="15" collapsed="1">
      <c r="A4" s="10"/>
      <c r="B4" s="12"/>
      <c r="C4" s="25"/>
      <c r="D4" s="13"/>
      <c r="E4" s="13"/>
      <c r="F4" s="26"/>
      <c r="G4" s="26"/>
      <c r="H4" s="26"/>
      <c r="I4" s="11"/>
      <c r="J4" s="23"/>
      <c r="K4" s="13"/>
      <c r="L4" s="13"/>
      <c r="M4" s="13"/>
      <c r="N4" s="23"/>
      <c r="O4" s="23"/>
      <c r="P4" s="23"/>
      <c r="Q4" s="23"/>
      <c r="R4" s="442"/>
      <c r="S4" s="442"/>
      <c r="T4" s="442"/>
    </row>
    <row r="5" spans="1:21" ht="15.75" customHeight="1">
      <c r="A5" s="447" t="s">
        <v>78</v>
      </c>
      <c r="B5" s="447" t="s">
        <v>75</v>
      </c>
      <c r="C5" s="435" t="s">
        <v>186</v>
      </c>
      <c r="D5" s="439" t="s">
        <v>222</v>
      </c>
      <c r="E5" s="448"/>
      <c r="F5" s="448"/>
      <c r="G5" s="448"/>
      <c r="H5" s="440"/>
      <c r="I5" s="439" t="s">
        <v>221</v>
      </c>
      <c r="J5" s="448"/>
      <c r="K5" s="448"/>
      <c r="L5" s="448"/>
      <c r="M5" s="448"/>
      <c r="N5" s="448"/>
      <c r="O5" s="440"/>
      <c r="P5" s="444" t="s">
        <v>199</v>
      </c>
      <c r="Q5" s="445"/>
      <c r="R5" s="445"/>
      <c r="S5" s="445"/>
      <c r="T5" s="445"/>
      <c r="U5" s="446"/>
    </row>
    <row r="6" spans="1:21" ht="15.75" customHeight="1">
      <c r="A6" s="447"/>
      <c r="B6" s="447"/>
      <c r="C6" s="435"/>
      <c r="D6" s="437" t="s">
        <v>61</v>
      </c>
      <c r="E6" s="437" t="s">
        <v>132</v>
      </c>
      <c r="F6" s="449" t="s">
        <v>79</v>
      </c>
      <c r="G6" s="449"/>
      <c r="H6" s="449"/>
      <c r="I6" s="437" t="s">
        <v>273</v>
      </c>
      <c r="J6" s="106"/>
      <c r="K6" s="437" t="s">
        <v>210</v>
      </c>
      <c r="L6" s="439" t="s">
        <v>79</v>
      </c>
      <c r="M6" s="440"/>
      <c r="N6" s="106"/>
      <c r="O6" s="106"/>
      <c r="P6" s="431" t="s">
        <v>186</v>
      </c>
      <c r="Q6" s="433" t="s">
        <v>197</v>
      </c>
      <c r="R6" s="433" t="s">
        <v>198</v>
      </c>
      <c r="S6" s="433" t="s">
        <v>200</v>
      </c>
      <c r="T6" s="443" t="s">
        <v>79</v>
      </c>
      <c r="U6" s="443"/>
    </row>
    <row r="7" spans="1:21" ht="53.25" customHeight="1">
      <c r="A7" s="447"/>
      <c r="B7" s="447"/>
      <c r="C7" s="435"/>
      <c r="D7" s="438"/>
      <c r="E7" s="438" t="s">
        <v>132</v>
      </c>
      <c r="F7" s="106" t="s">
        <v>98</v>
      </c>
      <c r="G7" s="350" t="s">
        <v>193</v>
      </c>
      <c r="H7" s="350" t="s">
        <v>194</v>
      </c>
      <c r="I7" s="438"/>
      <c r="J7" s="106" t="s">
        <v>133</v>
      </c>
      <c r="K7" s="438"/>
      <c r="L7" s="106" t="s">
        <v>134</v>
      </c>
      <c r="M7" s="106" t="s">
        <v>195</v>
      </c>
      <c r="N7" s="106" t="s">
        <v>135</v>
      </c>
      <c r="O7" s="106" t="s">
        <v>136</v>
      </c>
      <c r="P7" s="432"/>
      <c r="Q7" s="433" t="s">
        <v>137</v>
      </c>
      <c r="R7" s="433" t="s">
        <v>132</v>
      </c>
      <c r="S7" s="433"/>
      <c r="T7" s="14" t="s">
        <v>202</v>
      </c>
      <c r="U7" s="14" t="s">
        <v>201</v>
      </c>
    </row>
    <row r="8" spans="1:21" s="20" customFormat="1" ht="15">
      <c r="A8" s="30" t="s">
        <v>51</v>
      </c>
      <c r="B8" s="30" t="s">
        <v>40</v>
      </c>
      <c r="C8" s="31" t="s">
        <v>49</v>
      </c>
      <c r="D8" s="31" t="s">
        <v>50</v>
      </c>
      <c r="E8" s="31" t="s">
        <v>41</v>
      </c>
      <c r="F8" s="31" t="s">
        <v>42</v>
      </c>
      <c r="G8" s="36" t="s">
        <v>129</v>
      </c>
      <c r="H8" s="36" t="s">
        <v>130</v>
      </c>
      <c r="I8" s="31" t="s">
        <v>43</v>
      </c>
      <c r="J8" s="31" t="s">
        <v>44</v>
      </c>
      <c r="K8" s="31" t="s">
        <v>44</v>
      </c>
      <c r="L8" s="36" t="s">
        <v>209</v>
      </c>
      <c r="M8" s="36" t="s">
        <v>209</v>
      </c>
      <c r="N8" s="30">
        <v>6</v>
      </c>
      <c r="O8" s="30">
        <v>7</v>
      </c>
      <c r="P8" s="36" t="s">
        <v>45</v>
      </c>
      <c r="Q8" s="36" t="s">
        <v>6</v>
      </c>
      <c r="R8" s="351">
        <v>9</v>
      </c>
      <c r="S8" s="36" t="s">
        <v>211</v>
      </c>
      <c r="T8" s="36" t="s">
        <v>8</v>
      </c>
      <c r="U8" s="36" t="s">
        <v>9</v>
      </c>
    </row>
    <row r="9" spans="1:21" s="107" customFormat="1" ht="15">
      <c r="A9" s="352"/>
      <c r="B9" s="352" t="s">
        <v>183</v>
      </c>
      <c r="C9" s="353"/>
      <c r="D9" s="353"/>
      <c r="E9" s="353"/>
      <c r="F9" s="353"/>
      <c r="G9" s="354"/>
      <c r="H9" s="354"/>
      <c r="I9" s="353"/>
      <c r="J9" s="353"/>
      <c r="K9" s="353"/>
      <c r="L9" s="353"/>
      <c r="M9" s="353"/>
      <c r="N9" s="353"/>
      <c r="O9" s="353"/>
      <c r="P9" s="354"/>
      <c r="Q9" s="355"/>
      <c r="R9" s="355"/>
      <c r="S9" s="356"/>
      <c r="T9" s="357"/>
      <c r="U9" s="357"/>
    </row>
    <row r="10" spans="1:21" s="19" customFormat="1" ht="14.25">
      <c r="A10" s="112"/>
      <c r="B10" s="112" t="s">
        <v>212</v>
      </c>
      <c r="C10" s="114">
        <f>C11+C75</f>
        <v>2233442</v>
      </c>
      <c r="D10" s="114">
        <f>D11+D75</f>
        <v>1810000</v>
      </c>
      <c r="E10" s="114">
        <f>E11+E75</f>
        <v>1848000</v>
      </c>
      <c r="F10" s="114">
        <f>G10+H10</f>
        <v>1635785</v>
      </c>
      <c r="G10" s="114">
        <f aca="true" t="shared" si="0" ref="G10:O10">G11+G75</f>
        <v>907593</v>
      </c>
      <c r="H10" s="114">
        <f t="shared" si="0"/>
        <v>728192</v>
      </c>
      <c r="I10" s="114">
        <f t="shared" si="0"/>
        <v>2533710.300077</v>
      </c>
      <c r="J10" s="114">
        <f t="shared" si="0"/>
        <v>434241.36800799996</v>
      </c>
      <c r="K10" s="114">
        <f t="shared" si="0"/>
        <v>2099468.738687</v>
      </c>
      <c r="L10" s="114">
        <f t="shared" si="0"/>
        <v>1300371.4045759998</v>
      </c>
      <c r="M10" s="114">
        <f t="shared" si="0"/>
        <v>799097.334111</v>
      </c>
      <c r="N10" s="114">
        <f t="shared" si="0"/>
        <v>733822.407735</v>
      </c>
      <c r="O10" s="114">
        <f t="shared" si="0"/>
        <v>65274.92637599999</v>
      </c>
      <c r="P10" s="358">
        <f aca="true" t="shared" si="1" ref="P10:P73">IF(C10=0,0,I10/C10*100)</f>
        <v>113.44419510679033</v>
      </c>
      <c r="Q10" s="359">
        <f>IF(D10=0,0,I10/D10*100)</f>
        <v>139.98399447939227</v>
      </c>
      <c r="R10" s="359">
        <f>IF(E10=0,0,I10/E10*100)</f>
        <v>137.1055357184524</v>
      </c>
      <c r="S10" s="358">
        <f>IF(F10=0,0,K10/F10*100)</f>
        <v>128.34625202499103</v>
      </c>
      <c r="T10" s="358">
        <f>IF(G10=0,0,L10/G10*100)</f>
        <v>143.2769319040583</v>
      </c>
      <c r="U10" s="358">
        <f>IF(H10=0,0,M10/H10*100)</f>
        <v>109.73717565024059</v>
      </c>
    </row>
    <row r="11" spans="1:21" s="12" customFormat="1" ht="14.25">
      <c r="A11" s="112" t="s">
        <v>51</v>
      </c>
      <c r="B11" s="113" t="s">
        <v>181</v>
      </c>
      <c r="C11" s="114">
        <f aca="true" t="shared" si="2" ref="C11:O11">C12+C68+C73+C74</f>
        <v>2194194</v>
      </c>
      <c r="D11" s="114">
        <f t="shared" si="2"/>
        <v>1810000</v>
      </c>
      <c r="E11" s="114">
        <f t="shared" si="2"/>
        <v>1817000</v>
      </c>
      <c r="F11" s="114">
        <f t="shared" si="2"/>
        <v>1604785</v>
      </c>
      <c r="G11" s="114">
        <f t="shared" si="2"/>
        <v>883883</v>
      </c>
      <c r="H11" s="114">
        <f t="shared" si="2"/>
        <v>720902</v>
      </c>
      <c r="I11" s="114">
        <f t="shared" si="2"/>
        <v>2489776.480887</v>
      </c>
      <c r="J11" s="114">
        <f t="shared" si="2"/>
        <v>434241.36800799996</v>
      </c>
      <c r="K11" s="114">
        <f t="shared" si="2"/>
        <v>2055534.9194969996</v>
      </c>
      <c r="L11" s="114">
        <f t="shared" si="2"/>
        <v>1256521.5253859998</v>
      </c>
      <c r="M11" s="114">
        <f t="shared" si="2"/>
        <v>799013.394111</v>
      </c>
      <c r="N11" s="114">
        <f t="shared" si="2"/>
        <v>733760.067735</v>
      </c>
      <c r="O11" s="114">
        <f t="shared" si="2"/>
        <v>65253.32637599999</v>
      </c>
      <c r="P11" s="358">
        <f t="shared" si="1"/>
        <v>113.47111882025929</v>
      </c>
      <c r="Q11" s="359">
        <f aca="true" t="shared" si="3" ref="Q11:Q74">IF(D11=0,0,I11/D11*100)</f>
        <v>137.5567116512155</v>
      </c>
      <c r="R11" s="359">
        <f aca="true" t="shared" si="4" ref="R11:R74">IF(E11=0,0,I11/E11*100)</f>
        <v>137.02677385178865</v>
      </c>
      <c r="S11" s="358">
        <f aca="true" t="shared" si="5" ref="S11:U74">IF(F11=0,0,K11/F11*100)</f>
        <v>128.08786968329088</v>
      </c>
      <c r="T11" s="358">
        <f t="shared" si="5"/>
        <v>142.15925924426648</v>
      </c>
      <c r="U11" s="358">
        <f t="shared" si="5"/>
        <v>110.8352306015242</v>
      </c>
    </row>
    <row r="12" spans="1:21" s="15" customFormat="1" ht="15">
      <c r="A12" s="112" t="s">
        <v>52</v>
      </c>
      <c r="B12" s="113" t="s">
        <v>138</v>
      </c>
      <c r="C12" s="114">
        <f>C13+C19+C25+C31+C37+C38+C39+C40+C41+C44+C51+C54+C55+C56+C57+C62+C65+C66+C67</f>
        <v>2085741</v>
      </c>
      <c r="D12" s="114">
        <f>D13+D19+D25+D31+D37+D38+D39+D40+D41+D44+D51+D54+D55+D56+D57+D62+D65+D66+D67</f>
        <v>1720000</v>
      </c>
      <c r="E12" s="114">
        <f>E13+E19+E25+E31+E37+E38+E39+E40+E41+E44+E51+E54+E55+E56+E57+E62+E65+E66+E67</f>
        <v>1727000</v>
      </c>
      <c r="F12" s="114">
        <f aca="true" t="shared" si="6" ref="F12:F75">G12+H12</f>
        <v>1604785</v>
      </c>
      <c r="G12" s="114">
        <f aca="true" t="shared" si="7" ref="G12:O12">G13+G19+G25+G31+G37+G38+G39+G40+G41+G44+G51+G54+G55+G56+G57+G62+G65+G66+G67</f>
        <v>883883</v>
      </c>
      <c r="H12" s="114">
        <f t="shared" si="7"/>
        <v>720902</v>
      </c>
      <c r="I12" s="114">
        <f t="shared" si="7"/>
        <v>2172764.437553</v>
      </c>
      <c r="J12" s="114">
        <f t="shared" si="7"/>
        <v>139072.324674</v>
      </c>
      <c r="K12" s="114">
        <f t="shared" si="7"/>
        <v>2033691.9194969996</v>
      </c>
      <c r="L12" s="114">
        <f t="shared" si="7"/>
        <v>1234678.5253859998</v>
      </c>
      <c r="M12" s="114">
        <f t="shared" si="7"/>
        <v>799013.394111</v>
      </c>
      <c r="N12" s="114">
        <f t="shared" si="7"/>
        <v>733760.067735</v>
      </c>
      <c r="O12" s="114">
        <f t="shared" si="7"/>
        <v>65253.32637599999</v>
      </c>
      <c r="P12" s="360">
        <f t="shared" si="1"/>
        <v>104.17230315523356</v>
      </c>
      <c r="Q12" s="361">
        <f t="shared" si="3"/>
        <v>126.32351381122093</v>
      </c>
      <c r="R12" s="361">
        <f t="shared" si="4"/>
        <v>125.8114903041691</v>
      </c>
      <c r="S12" s="360">
        <f t="shared" si="5"/>
        <v>126.72675277354908</v>
      </c>
      <c r="T12" s="360">
        <f t="shared" si="5"/>
        <v>139.68800456463126</v>
      </c>
      <c r="U12" s="360">
        <f t="shared" si="5"/>
        <v>110.8352306015242</v>
      </c>
    </row>
    <row r="13" spans="1:21" s="16" customFormat="1" ht="15">
      <c r="A13" s="115">
        <v>1</v>
      </c>
      <c r="B13" s="116" t="s">
        <v>184</v>
      </c>
      <c r="C13" s="117">
        <f>SUM(C14:C18)</f>
        <v>627615</v>
      </c>
      <c r="D13" s="117">
        <f>SUM(D14:D18)</f>
        <v>543500</v>
      </c>
      <c r="E13" s="117">
        <f>SUM(E14:E18)</f>
        <v>543500</v>
      </c>
      <c r="F13" s="114">
        <f t="shared" si="6"/>
        <v>543500</v>
      </c>
      <c r="G13" s="117">
        <f aca="true" t="shared" si="8" ref="G13:O13">SUM(G14:G18)</f>
        <v>514920</v>
      </c>
      <c r="H13" s="117">
        <f t="shared" si="8"/>
        <v>28580</v>
      </c>
      <c r="I13" s="117">
        <f t="shared" si="8"/>
        <v>739434.669727</v>
      </c>
      <c r="J13" s="117">
        <f t="shared" si="8"/>
        <v>105.953088</v>
      </c>
      <c r="K13" s="117">
        <f t="shared" si="8"/>
        <v>739328.716639</v>
      </c>
      <c r="L13" s="117">
        <f t="shared" si="8"/>
        <v>697535.795331</v>
      </c>
      <c r="M13" s="117">
        <f t="shared" si="8"/>
        <v>41792.921308000005</v>
      </c>
      <c r="N13" s="117">
        <f t="shared" si="8"/>
        <v>41792.921308000005</v>
      </c>
      <c r="O13" s="117">
        <f t="shared" si="8"/>
        <v>0</v>
      </c>
      <c r="P13" s="360">
        <f t="shared" si="1"/>
        <v>117.81660249149557</v>
      </c>
      <c r="Q13" s="361">
        <f t="shared" si="3"/>
        <v>136.05053720827968</v>
      </c>
      <c r="R13" s="361">
        <f t="shared" si="4"/>
        <v>136.05053720827968</v>
      </c>
      <c r="S13" s="360">
        <f t="shared" si="5"/>
        <v>136.0310426198712</v>
      </c>
      <c r="T13" s="360">
        <f t="shared" si="5"/>
        <v>135.46488684281053</v>
      </c>
      <c r="U13" s="360">
        <f t="shared" si="5"/>
        <v>146.2313551714486</v>
      </c>
    </row>
    <row r="14" spans="1:21" ht="15">
      <c r="A14" s="118"/>
      <c r="B14" s="119" t="s">
        <v>139</v>
      </c>
      <c r="C14" s="120">
        <v>370053</v>
      </c>
      <c r="D14" s="121">
        <v>278500</v>
      </c>
      <c r="E14" s="121">
        <v>276500</v>
      </c>
      <c r="F14" s="114">
        <f t="shared" si="6"/>
        <v>276500</v>
      </c>
      <c r="G14" s="121">
        <v>248850</v>
      </c>
      <c r="H14" s="121">
        <f>E14-G14</f>
        <v>27650</v>
      </c>
      <c r="I14" s="121">
        <f>J14+L14+N14+O14</f>
        <v>385235.647857</v>
      </c>
      <c r="J14" s="121"/>
      <c r="K14" s="121">
        <f>L14+N14+O14</f>
        <v>385235.647857</v>
      </c>
      <c r="L14" s="121">
        <v>345074.496697</v>
      </c>
      <c r="M14" s="121">
        <f>N14+O14</f>
        <v>40161.15116</v>
      </c>
      <c r="N14" s="121">
        <v>40161.15116</v>
      </c>
      <c r="O14" s="121"/>
      <c r="P14" s="360">
        <f t="shared" si="1"/>
        <v>104.10283063696282</v>
      </c>
      <c r="Q14" s="361">
        <f t="shared" si="3"/>
        <v>138.32518774039497</v>
      </c>
      <c r="R14" s="361">
        <f t="shared" si="4"/>
        <v>139.3257315938517</v>
      </c>
      <c r="S14" s="360">
        <f t="shared" si="5"/>
        <v>139.3257315938517</v>
      </c>
      <c r="T14" s="360">
        <f t="shared" si="5"/>
        <v>138.66766996061887</v>
      </c>
      <c r="U14" s="360">
        <f t="shared" si="5"/>
        <v>145.24828629294757</v>
      </c>
    </row>
    <row r="15" spans="1:21" ht="15">
      <c r="A15" s="118"/>
      <c r="B15" s="119" t="s">
        <v>140</v>
      </c>
      <c r="C15" s="120">
        <v>11429</v>
      </c>
      <c r="D15" s="121">
        <v>6000</v>
      </c>
      <c r="E15" s="121">
        <v>6000</v>
      </c>
      <c r="F15" s="114">
        <f t="shared" si="6"/>
        <v>6000</v>
      </c>
      <c r="G15" s="121">
        <v>5400</v>
      </c>
      <c r="H15" s="121">
        <f>E15-G15</f>
        <v>600</v>
      </c>
      <c r="I15" s="121">
        <f>J15+L15+N15+O15</f>
        <v>12412.745402</v>
      </c>
      <c r="J15" s="121"/>
      <c r="K15" s="121">
        <f aca="true" t="shared" si="9" ref="K15:K78">L15+N15+O15</f>
        <v>12412.745402</v>
      </c>
      <c r="L15" s="121">
        <v>11064.423058</v>
      </c>
      <c r="M15" s="121">
        <f aca="true" t="shared" si="10" ref="M15:M78">N15+O15</f>
        <v>1348.322344</v>
      </c>
      <c r="N15" s="121">
        <v>1348.322344</v>
      </c>
      <c r="O15" s="121"/>
      <c r="P15" s="360">
        <f t="shared" si="1"/>
        <v>108.6074494881442</v>
      </c>
      <c r="Q15" s="361">
        <f t="shared" si="3"/>
        <v>206.87909003333337</v>
      </c>
      <c r="R15" s="361">
        <f t="shared" si="4"/>
        <v>206.87909003333337</v>
      </c>
      <c r="S15" s="360">
        <f t="shared" si="5"/>
        <v>206.87909003333337</v>
      </c>
      <c r="T15" s="360">
        <f t="shared" si="5"/>
        <v>204.8967232962963</v>
      </c>
      <c r="U15" s="360">
        <f t="shared" si="5"/>
        <v>224.72039066666665</v>
      </c>
    </row>
    <row r="16" spans="1:21" ht="15">
      <c r="A16" s="118"/>
      <c r="B16" s="119" t="s">
        <v>141</v>
      </c>
      <c r="C16" s="120">
        <v>0</v>
      </c>
      <c r="D16" s="121"/>
      <c r="E16" s="121"/>
      <c r="F16" s="114">
        <f t="shared" si="6"/>
        <v>0</v>
      </c>
      <c r="G16" s="121"/>
      <c r="H16" s="121">
        <f>E16-G16</f>
        <v>0</v>
      </c>
      <c r="I16" s="121">
        <f>J16+L16+N16+O16</f>
        <v>0</v>
      </c>
      <c r="J16" s="121"/>
      <c r="K16" s="121">
        <f t="shared" si="9"/>
        <v>0</v>
      </c>
      <c r="L16" s="121"/>
      <c r="M16" s="121">
        <f t="shared" si="10"/>
        <v>0</v>
      </c>
      <c r="N16" s="121"/>
      <c r="O16" s="121"/>
      <c r="P16" s="360">
        <f t="shared" si="1"/>
        <v>0</v>
      </c>
      <c r="Q16" s="361">
        <f t="shared" si="3"/>
        <v>0</v>
      </c>
      <c r="R16" s="361">
        <f t="shared" si="4"/>
        <v>0</v>
      </c>
      <c r="S16" s="360">
        <f t="shared" si="5"/>
        <v>0</v>
      </c>
      <c r="T16" s="360">
        <f t="shared" si="5"/>
        <v>0</v>
      </c>
      <c r="U16" s="360">
        <f t="shared" si="5"/>
        <v>0</v>
      </c>
    </row>
    <row r="17" spans="1:21" ht="15">
      <c r="A17" s="118"/>
      <c r="B17" s="119" t="s">
        <v>142</v>
      </c>
      <c r="C17" s="120">
        <v>245294</v>
      </c>
      <c r="D17" s="121">
        <v>259000</v>
      </c>
      <c r="E17" s="121">
        <v>261000</v>
      </c>
      <c r="F17" s="114">
        <f t="shared" si="6"/>
        <v>261000</v>
      </c>
      <c r="G17" s="121">
        <v>260670</v>
      </c>
      <c r="H17" s="121">
        <f>E17-G17</f>
        <v>330</v>
      </c>
      <c r="I17" s="121">
        <f>J17+L17+N17+O17</f>
        <v>341680.32338</v>
      </c>
      <c r="J17" s="121"/>
      <c r="K17" s="121">
        <f t="shared" si="9"/>
        <v>341680.32338</v>
      </c>
      <c r="L17" s="121">
        <v>341396.875576</v>
      </c>
      <c r="M17" s="121">
        <f t="shared" si="10"/>
        <v>283.447804</v>
      </c>
      <c r="N17" s="121">
        <v>283.447804</v>
      </c>
      <c r="O17" s="121"/>
      <c r="P17" s="360">
        <f t="shared" si="1"/>
        <v>139.29420343750763</v>
      </c>
      <c r="Q17" s="361">
        <f t="shared" si="3"/>
        <v>131.9229047799228</v>
      </c>
      <c r="R17" s="361">
        <f t="shared" si="4"/>
        <v>130.91200129501917</v>
      </c>
      <c r="S17" s="360">
        <f t="shared" si="5"/>
        <v>130.91200129501917</v>
      </c>
      <c r="T17" s="360">
        <f t="shared" si="5"/>
        <v>130.96899358422527</v>
      </c>
      <c r="U17" s="360">
        <f t="shared" si="5"/>
        <v>85.89327393939395</v>
      </c>
    </row>
    <row r="18" spans="1:21" s="32" customFormat="1" ht="15">
      <c r="A18" s="118"/>
      <c r="B18" s="122" t="s">
        <v>143</v>
      </c>
      <c r="C18" s="123">
        <v>839</v>
      </c>
      <c r="D18" s="121"/>
      <c r="E18" s="121"/>
      <c r="F18" s="114">
        <f t="shared" si="6"/>
        <v>0</v>
      </c>
      <c r="G18" s="121">
        <v>0</v>
      </c>
      <c r="H18" s="121">
        <f>E18-G18</f>
        <v>0</v>
      </c>
      <c r="I18" s="121">
        <f>J18+L18+N18+O18</f>
        <v>105.953088</v>
      </c>
      <c r="J18" s="121">
        <v>105.953088</v>
      </c>
      <c r="K18" s="121">
        <f t="shared" si="9"/>
        <v>0</v>
      </c>
      <c r="L18" s="121"/>
      <c r="M18" s="121">
        <f t="shared" si="10"/>
        <v>0</v>
      </c>
      <c r="N18" s="121"/>
      <c r="O18" s="121"/>
      <c r="P18" s="360">
        <f t="shared" si="1"/>
        <v>12.628496781883195</v>
      </c>
      <c r="Q18" s="361">
        <f t="shared" si="3"/>
        <v>0</v>
      </c>
      <c r="R18" s="361">
        <f t="shared" si="4"/>
        <v>0</v>
      </c>
      <c r="S18" s="360">
        <f t="shared" si="5"/>
        <v>0</v>
      </c>
      <c r="T18" s="360">
        <f t="shared" si="5"/>
        <v>0</v>
      </c>
      <c r="U18" s="360">
        <f t="shared" si="5"/>
        <v>0</v>
      </c>
    </row>
    <row r="19" spans="1:21" s="16" customFormat="1" ht="15">
      <c r="A19" s="115">
        <v>2</v>
      </c>
      <c r="B19" s="116" t="s">
        <v>185</v>
      </c>
      <c r="C19" s="117">
        <f>SUM(C20:C24)</f>
        <v>29144</v>
      </c>
      <c r="D19" s="117">
        <f>SUM(D20:D24)</f>
        <v>18800</v>
      </c>
      <c r="E19" s="117">
        <f>SUM(E20:E24)</f>
        <v>18800</v>
      </c>
      <c r="F19" s="114">
        <f t="shared" si="6"/>
        <v>18800</v>
      </c>
      <c r="G19" s="117">
        <f aca="true" t="shared" si="11" ref="G19:O19">SUM(G20:G24)</f>
        <v>16690</v>
      </c>
      <c r="H19" s="117">
        <f t="shared" si="11"/>
        <v>2110</v>
      </c>
      <c r="I19" s="117">
        <f t="shared" si="11"/>
        <v>39309.11407000003</v>
      </c>
      <c r="J19" s="117">
        <f t="shared" si="11"/>
        <v>0</v>
      </c>
      <c r="K19" s="117">
        <f t="shared" si="11"/>
        <v>39309.11407000003</v>
      </c>
      <c r="L19" s="117">
        <f t="shared" si="11"/>
        <v>32604.635771000034</v>
      </c>
      <c r="M19" s="117">
        <f t="shared" si="11"/>
        <v>6704.4782989999985</v>
      </c>
      <c r="N19" s="117">
        <f t="shared" si="11"/>
        <v>6704.478297999999</v>
      </c>
      <c r="O19" s="117">
        <f t="shared" si="11"/>
        <v>1E-06</v>
      </c>
      <c r="P19" s="360">
        <f t="shared" si="1"/>
        <v>134.8789255764481</v>
      </c>
      <c r="Q19" s="361">
        <f t="shared" si="3"/>
        <v>209.0910322872342</v>
      </c>
      <c r="R19" s="361">
        <f t="shared" si="4"/>
        <v>209.0910322872342</v>
      </c>
      <c r="S19" s="360">
        <f t="shared" si="5"/>
        <v>209.0910322872342</v>
      </c>
      <c r="T19" s="360">
        <f t="shared" si="5"/>
        <v>195.35431857998822</v>
      </c>
      <c r="U19" s="360">
        <f t="shared" si="5"/>
        <v>317.7477866824644</v>
      </c>
    </row>
    <row r="20" spans="1:21" ht="15">
      <c r="A20" s="118"/>
      <c r="B20" s="119" t="s">
        <v>139</v>
      </c>
      <c r="C20" s="120">
        <v>13275</v>
      </c>
      <c r="D20" s="121">
        <v>9600</v>
      </c>
      <c r="E20" s="121">
        <v>11400</v>
      </c>
      <c r="F20" s="114">
        <f t="shared" si="6"/>
        <v>11400</v>
      </c>
      <c r="G20" s="121">
        <v>10260</v>
      </c>
      <c r="H20" s="121">
        <f>E20-G20</f>
        <v>1140</v>
      </c>
      <c r="I20" s="121">
        <f>J20+L20+N20+O20</f>
        <v>16348.39211200003</v>
      </c>
      <c r="J20" s="121">
        <v>0</v>
      </c>
      <c r="K20" s="121">
        <f t="shared" si="9"/>
        <v>16348.39211200003</v>
      </c>
      <c r="L20" s="121">
        <v>16348.39211200003</v>
      </c>
      <c r="M20" s="121">
        <f t="shared" si="10"/>
        <v>0</v>
      </c>
      <c r="N20" s="121">
        <v>0</v>
      </c>
      <c r="O20" s="121">
        <v>0</v>
      </c>
      <c r="P20" s="360">
        <f t="shared" si="1"/>
        <v>123.1517296572507</v>
      </c>
      <c r="Q20" s="361">
        <f t="shared" si="3"/>
        <v>170.29575116666697</v>
      </c>
      <c r="R20" s="361">
        <f t="shared" si="4"/>
        <v>143.40694835087746</v>
      </c>
      <c r="S20" s="360">
        <f t="shared" si="5"/>
        <v>143.40694835087746</v>
      </c>
      <c r="T20" s="360">
        <f t="shared" si="5"/>
        <v>159.34105372319718</v>
      </c>
      <c r="U20" s="360">
        <f t="shared" si="5"/>
        <v>0</v>
      </c>
    </row>
    <row r="21" spans="1:21" ht="15">
      <c r="A21" s="118"/>
      <c r="B21" s="119" t="s">
        <v>140</v>
      </c>
      <c r="C21" s="120">
        <v>4436</v>
      </c>
      <c r="D21" s="121">
        <v>4200</v>
      </c>
      <c r="E21" s="121">
        <v>5200</v>
      </c>
      <c r="F21" s="114">
        <f t="shared" si="6"/>
        <v>5200</v>
      </c>
      <c r="G21" s="121">
        <v>4680</v>
      </c>
      <c r="H21" s="121">
        <f>E21-G21</f>
        <v>520</v>
      </c>
      <c r="I21" s="121">
        <f>J21+L21+N21+O21</f>
        <v>7150.667267999999</v>
      </c>
      <c r="J21" s="121">
        <v>0</v>
      </c>
      <c r="K21" s="121">
        <f t="shared" si="9"/>
        <v>7150.667267999999</v>
      </c>
      <c r="L21" s="121">
        <v>6542.648275</v>
      </c>
      <c r="M21" s="121">
        <f t="shared" si="10"/>
        <v>608.0189930000001</v>
      </c>
      <c r="N21" s="121">
        <v>608.0189930000001</v>
      </c>
      <c r="O21" s="121">
        <v>0</v>
      </c>
      <c r="P21" s="360">
        <f t="shared" si="1"/>
        <v>161.19628647430116</v>
      </c>
      <c r="Q21" s="361">
        <f t="shared" si="3"/>
        <v>170.25398257142857</v>
      </c>
      <c r="R21" s="361">
        <f t="shared" si="4"/>
        <v>137.51283207692308</v>
      </c>
      <c r="S21" s="360">
        <f t="shared" si="5"/>
        <v>137.51283207692308</v>
      </c>
      <c r="T21" s="360">
        <f t="shared" si="5"/>
        <v>139.80017681623931</v>
      </c>
      <c r="U21" s="360">
        <f t="shared" si="5"/>
        <v>116.92672942307696</v>
      </c>
    </row>
    <row r="22" spans="1:21" ht="15">
      <c r="A22" s="118"/>
      <c r="B22" s="119" t="s">
        <v>141</v>
      </c>
      <c r="C22" s="120"/>
      <c r="D22" s="121"/>
      <c r="E22" s="121"/>
      <c r="F22" s="114">
        <f t="shared" si="6"/>
        <v>0</v>
      </c>
      <c r="G22" s="121"/>
      <c r="H22" s="121">
        <f>E22-G22</f>
        <v>0</v>
      </c>
      <c r="I22" s="121">
        <f>J22+L22+N22+O22</f>
        <v>0</v>
      </c>
      <c r="J22" s="121">
        <v>0</v>
      </c>
      <c r="K22" s="121">
        <f t="shared" si="9"/>
        <v>0</v>
      </c>
      <c r="L22" s="121">
        <v>0</v>
      </c>
      <c r="M22" s="121">
        <f t="shared" si="10"/>
        <v>0</v>
      </c>
      <c r="N22" s="121">
        <v>0</v>
      </c>
      <c r="O22" s="121">
        <v>0</v>
      </c>
      <c r="P22" s="360">
        <f t="shared" si="1"/>
        <v>0</v>
      </c>
      <c r="Q22" s="361">
        <f t="shared" si="3"/>
        <v>0</v>
      </c>
      <c r="R22" s="361">
        <f t="shared" si="4"/>
        <v>0</v>
      </c>
      <c r="S22" s="360">
        <f t="shared" si="5"/>
        <v>0</v>
      </c>
      <c r="T22" s="360">
        <f t="shared" si="5"/>
        <v>0</v>
      </c>
      <c r="U22" s="360">
        <f t="shared" si="5"/>
        <v>0</v>
      </c>
    </row>
    <row r="23" spans="1:21" ht="15">
      <c r="A23" s="118"/>
      <c r="B23" s="119" t="s">
        <v>142</v>
      </c>
      <c r="C23" s="120">
        <v>7875</v>
      </c>
      <c r="D23" s="121">
        <v>5000</v>
      </c>
      <c r="E23" s="121">
        <v>2200</v>
      </c>
      <c r="F23" s="114">
        <f t="shared" si="6"/>
        <v>2200</v>
      </c>
      <c r="G23" s="121">
        <v>1750</v>
      </c>
      <c r="H23" s="121">
        <f>E23-G23</f>
        <v>450</v>
      </c>
      <c r="I23" s="121">
        <f>J23+L23+N23+O23</f>
        <v>14990.408177000003</v>
      </c>
      <c r="J23" s="121">
        <v>0</v>
      </c>
      <c r="K23" s="121">
        <f t="shared" si="9"/>
        <v>14990.408177000003</v>
      </c>
      <c r="L23" s="121">
        <v>8910.962872000004</v>
      </c>
      <c r="M23" s="121">
        <f t="shared" si="10"/>
        <v>6079.445304999999</v>
      </c>
      <c r="N23" s="121">
        <v>6079.445304999999</v>
      </c>
      <c r="O23" s="121">
        <v>0</v>
      </c>
      <c r="P23" s="360">
        <f t="shared" si="1"/>
        <v>190.3543895492064</v>
      </c>
      <c r="Q23" s="361">
        <f t="shared" si="3"/>
        <v>299.80816354000007</v>
      </c>
      <c r="R23" s="361">
        <f t="shared" si="4"/>
        <v>681.3821898636365</v>
      </c>
      <c r="S23" s="360">
        <f t="shared" si="5"/>
        <v>681.3821898636365</v>
      </c>
      <c r="T23" s="360">
        <f t="shared" si="5"/>
        <v>509.1978784000002</v>
      </c>
      <c r="U23" s="360">
        <f t="shared" si="5"/>
        <v>1350.9878455555554</v>
      </c>
    </row>
    <row r="24" spans="1:21" ht="15">
      <c r="A24" s="118"/>
      <c r="B24" s="122" t="s">
        <v>143</v>
      </c>
      <c r="C24" s="123">
        <v>3558</v>
      </c>
      <c r="D24" s="121"/>
      <c r="E24" s="121"/>
      <c r="F24" s="114">
        <f t="shared" si="6"/>
        <v>0</v>
      </c>
      <c r="G24" s="121"/>
      <c r="H24" s="121">
        <f>E24-G24</f>
        <v>0</v>
      </c>
      <c r="I24" s="121">
        <f>J24+L24+N24+O24</f>
        <v>819.646513</v>
      </c>
      <c r="J24" s="121">
        <v>0</v>
      </c>
      <c r="K24" s="121">
        <f t="shared" si="9"/>
        <v>819.646513</v>
      </c>
      <c r="L24" s="121">
        <v>802.632512</v>
      </c>
      <c r="M24" s="121">
        <f t="shared" si="10"/>
        <v>17.014001</v>
      </c>
      <c r="N24" s="121">
        <v>17.014</v>
      </c>
      <c r="O24" s="121">
        <v>1E-06</v>
      </c>
      <c r="P24" s="360">
        <f t="shared" si="1"/>
        <v>23.036720432827433</v>
      </c>
      <c r="Q24" s="361">
        <f t="shared" si="3"/>
        <v>0</v>
      </c>
      <c r="R24" s="361">
        <f t="shared" si="4"/>
        <v>0</v>
      </c>
      <c r="S24" s="360">
        <f t="shared" si="5"/>
        <v>0</v>
      </c>
      <c r="T24" s="360">
        <f t="shared" si="5"/>
        <v>0</v>
      </c>
      <c r="U24" s="360">
        <f t="shared" si="5"/>
        <v>0</v>
      </c>
    </row>
    <row r="25" spans="1:21" s="15" customFormat="1" ht="15">
      <c r="A25" s="112">
        <v>3</v>
      </c>
      <c r="B25" s="113" t="s">
        <v>208</v>
      </c>
      <c r="C25" s="114">
        <f>C26+C27+C28+C29+C30</f>
        <v>20658</v>
      </c>
      <c r="D25" s="114">
        <f>D26+D27+D28+D29+D30</f>
        <v>20000</v>
      </c>
      <c r="E25" s="114">
        <f>E26+E27+E28+E29+E30</f>
        <v>20000</v>
      </c>
      <c r="F25" s="114">
        <f t="shared" si="6"/>
        <v>20000</v>
      </c>
      <c r="G25" s="114">
        <f>G26+G27+G28+G29+G30</f>
        <v>18000</v>
      </c>
      <c r="H25" s="114">
        <f>H26+H27+H28+H29+H30</f>
        <v>2000</v>
      </c>
      <c r="I25" s="114">
        <f>I26+I27+I28+I29+I30</f>
        <v>12694.060214</v>
      </c>
      <c r="J25" s="114">
        <f aca="true" t="shared" si="12" ref="J25:O25">J26+J27+J28+J29</f>
        <v>0</v>
      </c>
      <c r="K25" s="121">
        <f t="shared" si="9"/>
        <v>12693.866832</v>
      </c>
      <c r="L25" s="114">
        <f t="shared" si="12"/>
        <v>11421.115324</v>
      </c>
      <c r="M25" s="121">
        <f t="shared" si="10"/>
        <v>1272.751508</v>
      </c>
      <c r="N25" s="114">
        <f t="shared" si="12"/>
        <v>1272.751508</v>
      </c>
      <c r="O25" s="114">
        <f t="shared" si="12"/>
        <v>0</v>
      </c>
      <c r="P25" s="360">
        <f t="shared" si="1"/>
        <v>61.44864078807242</v>
      </c>
      <c r="Q25" s="361">
        <f t="shared" si="3"/>
        <v>63.470301070000005</v>
      </c>
      <c r="R25" s="361">
        <f t="shared" si="4"/>
        <v>63.470301070000005</v>
      </c>
      <c r="S25" s="360">
        <f t="shared" si="5"/>
        <v>63.46933416</v>
      </c>
      <c r="T25" s="360">
        <f t="shared" si="5"/>
        <v>63.450640688888896</v>
      </c>
      <c r="U25" s="360">
        <f t="shared" si="5"/>
        <v>63.6375754</v>
      </c>
    </row>
    <row r="26" spans="1:21" ht="15">
      <c r="A26" s="118"/>
      <c r="B26" s="119" t="s">
        <v>139</v>
      </c>
      <c r="C26" s="120">
        <v>11610</v>
      </c>
      <c r="D26" s="121">
        <v>10500</v>
      </c>
      <c r="E26" s="121">
        <v>10500</v>
      </c>
      <c r="F26" s="114">
        <f t="shared" si="6"/>
        <v>10500</v>
      </c>
      <c r="G26" s="121">
        <v>9450</v>
      </c>
      <c r="H26" s="121">
        <f>E26-G26</f>
        <v>1050</v>
      </c>
      <c r="I26" s="121">
        <f>J26+L26+N26+O26</f>
        <v>5949.374462</v>
      </c>
      <c r="J26" s="121">
        <v>0</v>
      </c>
      <c r="K26" s="121">
        <f t="shared" si="9"/>
        <v>5949.374462</v>
      </c>
      <c r="L26" s="121">
        <v>5354.436991</v>
      </c>
      <c r="M26" s="121">
        <f t="shared" si="10"/>
        <v>594.937471</v>
      </c>
      <c r="N26" s="121">
        <v>594.937471</v>
      </c>
      <c r="O26" s="121">
        <v>0</v>
      </c>
      <c r="P26" s="360">
        <f t="shared" si="1"/>
        <v>51.243535417743324</v>
      </c>
      <c r="Q26" s="361">
        <f t="shared" si="3"/>
        <v>56.660709161904755</v>
      </c>
      <c r="R26" s="361">
        <f t="shared" si="4"/>
        <v>56.660709161904755</v>
      </c>
      <c r="S26" s="360">
        <f t="shared" si="5"/>
        <v>56.660709161904755</v>
      </c>
      <c r="T26" s="360">
        <f t="shared" si="5"/>
        <v>56.66070889947089</v>
      </c>
      <c r="U26" s="360">
        <f t="shared" si="5"/>
        <v>56.66071152380952</v>
      </c>
    </row>
    <row r="27" spans="1:21" ht="15">
      <c r="A27" s="118"/>
      <c r="B27" s="119" t="s">
        <v>140</v>
      </c>
      <c r="C27" s="120">
        <v>9041</v>
      </c>
      <c r="D27" s="121">
        <v>9500</v>
      </c>
      <c r="E27" s="121">
        <v>9500</v>
      </c>
      <c r="F27" s="114">
        <f t="shared" si="6"/>
        <v>9500</v>
      </c>
      <c r="G27" s="121">
        <v>8550</v>
      </c>
      <c r="H27" s="121">
        <f>E27-G27</f>
        <v>950</v>
      </c>
      <c r="I27" s="121">
        <f>J27+L27+N27+O27</f>
        <v>6740.647949</v>
      </c>
      <c r="J27" s="121">
        <v>0</v>
      </c>
      <c r="K27" s="121">
        <f t="shared" si="9"/>
        <v>6740.647949</v>
      </c>
      <c r="L27" s="121">
        <v>6066.583128</v>
      </c>
      <c r="M27" s="121">
        <f t="shared" si="10"/>
        <v>674.064821</v>
      </c>
      <c r="N27" s="121">
        <v>674.064821</v>
      </c>
      <c r="O27" s="121">
        <v>0</v>
      </c>
      <c r="P27" s="360">
        <f t="shared" si="1"/>
        <v>74.5564423072669</v>
      </c>
      <c r="Q27" s="361">
        <f t="shared" si="3"/>
        <v>70.95418893684212</v>
      </c>
      <c r="R27" s="361">
        <f t="shared" si="4"/>
        <v>70.95418893684212</v>
      </c>
      <c r="S27" s="360">
        <f t="shared" si="5"/>
        <v>70.95418893684212</v>
      </c>
      <c r="T27" s="360">
        <f t="shared" si="5"/>
        <v>70.95418863157896</v>
      </c>
      <c r="U27" s="360">
        <f t="shared" si="5"/>
        <v>70.95419168421053</v>
      </c>
    </row>
    <row r="28" spans="1:21" ht="15">
      <c r="A28" s="118"/>
      <c r="B28" s="119" t="s">
        <v>141</v>
      </c>
      <c r="C28" s="120"/>
      <c r="D28" s="121"/>
      <c r="E28" s="121"/>
      <c r="F28" s="114">
        <f t="shared" si="6"/>
        <v>0</v>
      </c>
      <c r="G28" s="121"/>
      <c r="H28" s="121">
        <f>E28-G28</f>
        <v>0</v>
      </c>
      <c r="I28" s="121">
        <f>J28+L28+N28+O28</f>
        <v>0</v>
      </c>
      <c r="J28" s="121">
        <v>0</v>
      </c>
      <c r="K28" s="121">
        <f t="shared" si="9"/>
        <v>0</v>
      </c>
      <c r="L28" s="121">
        <v>0</v>
      </c>
      <c r="M28" s="121">
        <f t="shared" si="10"/>
        <v>0</v>
      </c>
      <c r="N28" s="121">
        <v>0</v>
      </c>
      <c r="O28" s="121">
        <v>0</v>
      </c>
      <c r="P28" s="360">
        <f t="shared" si="1"/>
        <v>0</v>
      </c>
      <c r="Q28" s="361">
        <f t="shared" si="3"/>
        <v>0</v>
      </c>
      <c r="R28" s="361">
        <f t="shared" si="4"/>
        <v>0</v>
      </c>
      <c r="S28" s="360">
        <f t="shared" si="5"/>
        <v>0</v>
      </c>
      <c r="T28" s="360">
        <f t="shared" si="5"/>
        <v>0</v>
      </c>
      <c r="U28" s="360">
        <f t="shared" si="5"/>
        <v>0</v>
      </c>
    </row>
    <row r="29" spans="1:21" ht="15">
      <c r="A29" s="118"/>
      <c r="B29" s="119" t="s">
        <v>142</v>
      </c>
      <c r="C29" s="120"/>
      <c r="D29" s="121"/>
      <c r="E29" s="121"/>
      <c r="F29" s="114">
        <f t="shared" si="6"/>
        <v>0</v>
      </c>
      <c r="G29" s="121"/>
      <c r="H29" s="121">
        <f>E29-G29</f>
        <v>0</v>
      </c>
      <c r="I29" s="121">
        <f>J29+L29+N29+O29</f>
        <v>3.844421</v>
      </c>
      <c r="J29" s="121">
        <v>0</v>
      </c>
      <c r="K29" s="121">
        <f t="shared" si="9"/>
        <v>3.844421</v>
      </c>
      <c r="L29" s="121">
        <v>0.095205</v>
      </c>
      <c r="M29" s="121">
        <f t="shared" si="10"/>
        <v>3.749216</v>
      </c>
      <c r="N29" s="121">
        <v>3.749216</v>
      </c>
      <c r="O29" s="121">
        <v>0</v>
      </c>
      <c r="P29" s="360">
        <f t="shared" si="1"/>
        <v>0</v>
      </c>
      <c r="Q29" s="361">
        <f t="shared" si="3"/>
        <v>0</v>
      </c>
      <c r="R29" s="361">
        <f t="shared" si="4"/>
        <v>0</v>
      </c>
      <c r="S29" s="360">
        <f t="shared" si="5"/>
        <v>0</v>
      </c>
      <c r="T29" s="360">
        <f t="shared" si="5"/>
        <v>0</v>
      </c>
      <c r="U29" s="360">
        <f t="shared" si="5"/>
        <v>0</v>
      </c>
    </row>
    <row r="30" spans="1:21" ht="15">
      <c r="A30" s="118"/>
      <c r="B30" s="122" t="s">
        <v>143</v>
      </c>
      <c r="C30" s="123">
        <v>7</v>
      </c>
      <c r="D30" s="121"/>
      <c r="E30" s="121"/>
      <c r="F30" s="114">
        <f t="shared" si="6"/>
        <v>0</v>
      </c>
      <c r="G30" s="121"/>
      <c r="H30" s="121">
        <f>E30-G30</f>
        <v>0</v>
      </c>
      <c r="I30" s="121">
        <f>J30+L30+N30+O30</f>
        <v>0.193382</v>
      </c>
      <c r="J30" s="121">
        <v>0</v>
      </c>
      <c r="K30" s="121">
        <f t="shared" si="9"/>
        <v>0.193382</v>
      </c>
      <c r="L30" s="121">
        <v>0.193382</v>
      </c>
      <c r="M30" s="121">
        <f t="shared" si="10"/>
        <v>0</v>
      </c>
      <c r="N30" s="121">
        <v>0</v>
      </c>
      <c r="O30" s="121">
        <v>0</v>
      </c>
      <c r="P30" s="360">
        <f t="shared" si="1"/>
        <v>2.7626</v>
      </c>
      <c r="Q30" s="361">
        <f t="shared" si="3"/>
        <v>0</v>
      </c>
      <c r="R30" s="361">
        <f t="shared" si="4"/>
        <v>0</v>
      </c>
      <c r="S30" s="360">
        <f t="shared" si="5"/>
        <v>0</v>
      </c>
      <c r="T30" s="360">
        <f t="shared" si="5"/>
        <v>0</v>
      </c>
      <c r="U30" s="360">
        <f t="shared" si="5"/>
        <v>0</v>
      </c>
    </row>
    <row r="31" spans="1:21" s="15" customFormat="1" ht="19.5" customHeight="1">
      <c r="A31" s="112">
        <v>4</v>
      </c>
      <c r="B31" s="113" t="s">
        <v>144</v>
      </c>
      <c r="C31" s="114">
        <f>SUM(C32:C36)</f>
        <v>498592</v>
      </c>
      <c r="D31" s="114">
        <f>SUM(D32:D36)</f>
        <v>543200</v>
      </c>
      <c r="E31" s="114">
        <f>SUM(E32:E36)</f>
        <v>543200</v>
      </c>
      <c r="F31" s="114">
        <f t="shared" si="6"/>
        <v>543200</v>
      </c>
      <c r="G31" s="114">
        <f aca="true" t="shared" si="13" ref="G31:O31">SUM(G32:G36)</f>
        <v>106898</v>
      </c>
      <c r="H31" s="114">
        <f t="shared" si="13"/>
        <v>436302</v>
      </c>
      <c r="I31" s="114">
        <f t="shared" si="13"/>
        <v>507205.025758</v>
      </c>
      <c r="J31" s="114">
        <f t="shared" si="13"/>
        <v>131.701731</v>
      </c>
      <c r="K31" s="114">
        <f t="shared" si="13"/>
        <v>507073.324027</v>
      </c>
      <c r="L31" s="114">
        <f t="shared" si="13"/>
        <v>93119.10607699999</v>
      </c>
      <c r="M31" s="114">
        <f t="shared" si="13"/>
        <v>413954.2179500001</v>
      </c>
      <c r="N31" s="114">
        <f t="shared" si="13"/>
        <v>413954.2179500001</v>
      </c>
      <c r="O31" s="114">
        <f t="shared" si="13"/>
        <v>0</v>
      </c>
      <c r="P31" s="360">
        <f t="shared" si="1"/>
        <v>101.72746970629292</v>
      </c>
      <c r="Q31" s="361">
        <f t="shared" si="3"/>
        <v>93.37353198784977</v>
      </c>
      <c r="R31" s="361">
        <f t="shared" si="4"/>
        <v>93.37353198784977</v>
      </c>
      <c r="S31" s="360">
        <f t="shared" si="5"/>
        <v>93.34928645563329</v>
      </c>
      <c r="T31" s="360">
        <f t="shared" si="5"/>
        <v>87.11024161069429</v>
      </c>
      <c r="U31" s="360">
        <f t="shared" si="5"/>
        <v>94.87790978496548</v>
      </c>
    </row>
    <row r="32" spans="1:21" ht="15">
      <c r="A32" s="118"/>
      <c r="B32" s="119" t="s">
        <v>139</v>
      </c>
      <c r="C32" s="120">
        <v>381440</v>
      </c>
      <c r="D32" s="121">
        <v>468000</v>
      </c>
      <c r="E32" s="121">
        <v>452100</v>
      </c>
      <c r="F32" s="114">
        <f t="shared" si="6"/>
        <v>452100</v>
      </c>
      <c r="G32" s="121">
        <v>84627</v>
      </c>
      <c r="H32" s="121">
        <f aca="true" t="shared" si="14" ref="H32:H40">E32-G32</f>
        <v>367473</v>
      </c>
      <c r="I32" s="121">
        <f aca="true" t="shared" si="15" ref="I32:I40">J32+L32+N32+O32</f>
        <v>390962.312881</v>
      </c>
      <c r="J32" s="121">
        <v>0</v>
      </c>
      <c r="K32" s="121">
        <f t="shared" si="9"/>
        <v>390962.312881</v>
      </c>
      <c r="L32" s="121">
        <v>64102.326807</v>
      </c>
      <c r="M32" s="121">
        <f t="shared" si="10"/>
        <v>326859.986074</v>
      </c>
      <c r="N32" s="121">
        <v>326859.986074</v>
      </c>
      <c r="O32" s="121">
        <v>0</v>
      </c>
      <c r="P32" s="360">
        <f t="shared" si="1"/>
        <v>102.49641172425545</v>
      </c>
      <c r="Q32" s="361">
        <f t="shared" si="3"/>
        <v>83.53895574380341</v>
      </c>
      <c r="R32" s="361">
        <f t="shared" si="4"/>
        <v>86.47695485091795</v>
      </c>
      <c r="S32" s="360">
        <f t="shared" si="5"/>
        <v>86.47695485091795</v>
      </c>
      <c r="T32" s="360">
        <f t="shared" si="5"/>
        <v>75.74689733418413</v>
      </c>
      <c r="U32" s="360">
        <f t="shared" si="5"/>
        <v>88.94802776639372</v>
      </c>
    </row>
    <row r="33" spans="1:21" ht="15">
      <c r="A33" s="118"/>
      <c r="B33" s="119" t="s">
        <v>140</v>
      </c>
      <c r="C33" s="120">
        <v>22078</v>
      </c>
      <c r="D33" s="121">
        <v>23000</v>
      </c>
      <c r="E33" s="121">
        <v>23000</v>
      </c>
      <c r="F33" s="114">
        <f t="shared" si="6"/>
        <v>23000</v>
      </c>
      <c r="G33" s="121">
        <v>5837</v>
      </c>
      <c r="H33" s="121">
        <f t="shared" si="14"/>
        <v>17163</v>
      </c>
      <c r="I33" s="121">
        <f t="shared" si="15"/>
        <v>24458.405987</v>
      </c>
      <c r="J33" s="121">
        <v>0</v>
      </c>
      <c r="K33" s="121">
        <f t="shared" si="9"/>
        <v>24458.405987</v>
      </c>
      <c r="L33" s="121">
        <v>5935.985394</v>
      </c>
      <c r="M33" s="121">
        <f t="shared" si="10"/>
        <v>18522.420593</v>
      </c>
      <c r="N33" s="121">
        <v>18522.420593</v>
      </c>
      <c r="O33" s="121">
        <v>0</v>
      </c>
      <c r="P33" s="360">
        <f t="shared" si="1"/>
        <v>110.78180082887943</v>
      </c>
      <c r="Q33" s="361">
        <f t="shared" si="3"/>
        <v>106.34089559565216</v>
      </c>
      <c r="R33" s="361">
        <f t="shared" si="4"/>
        <v>106.34089559565216</v>
      </c>
      <c r="S33" s="360">
        <f t="shared" si="5"/>
        <v>106.34089559565216</v>
      </c>
      <c r="T33" s="360">
        <f t="shared" si="5"/>
        <v>101.69582652047285</v>
      </c>
      <c r="U33" s="360">
        <f t="shared" si="5"/>
        <v>107.92064669929499</v>
      </c>
    </row>
    <row r="34" spans="1:21" ht="15">
      <c r="A34" s="118"/>
      <c r="B34" s="119" t="s">
        <v>141</v>
      </c>
      <c r="C34" s="120">
        <v>2001</v>
      </c>
      <c r="D34" s="121">
        <v>1700</v>
      </c>
      <c r="E34" s="121">
        <v>1700</v>
      </c>
      <c r="F34" s="114">
        <f t="shared" si="6"/>
        <v>1700</v>
      </c>
      <c r="G34" s="121"/>
      <c r="H34" s="121">
        <f t="shared" si="14"/>
        <v>1700</v>
      </c>
      <c r="I34" s="121">
        <f t="shared" si="15"/>
        <v>2475.8146380000003</v>
      </c>
      <c r="J34" s="121">
        <v>5.854839</v>
      </c>
      <c r="K34" s="121">
        <f t="shared" si="9"/>
        <v>2469.959799</v>
      </c>
      <c r="L34" s="121">
        <v>0</v>
      </c>
      <c r="M34" s="121">
        <f t="shared" si="10"/>
        <v>2469.959799</v>
      </c>
      <c r="N34" s="121">
        <v>2469.959799</v>
      </c>
      <c r="O34" s="121">
        <v>0</v>
      </c>
      <c r="P34" s="360">
        <f t="shared" si="1"/>
        <v>123.72886746626688</v>
      </c>
      <c r="Q34" s="361">
        <f t="shared" si="3"/>
        <v>145.6361551764706</v>
      </c>
      <c r="R34" s="361">
        <f t="shared" si="4"/>
        <v>145.6361551764706</v>
      </c>
      <c r="S34" s="360">
        <f t="shared" si="5"/>
        <v>145.29175288235294</v>
      </c>
      <c r="T34" s="360">
        <f t="shared" si="5"/>
        <v>0</v>
      </c>
      <c r="U34" s="360">
        <f t="shared" si="5"/>
        <v>145.29175288235294</v>
      </c>
    </row>
    <row r="35" spans="1:21" ht="15">
      <c r="A35" s="118"/>
      <c r="B35" s="119" t="s">
        <v>142</v>
      </c>
      <c r="C35" s="120">
        <v>59586</v>
      </c>
      <c r="D35" s="121">
        <v>50500</v>
      </c>
      <c r="E35" s="121">
        <v>66400</v>
      </c>
      <c r="F35" s="114">
        <f t="shared" si="6"/>
        <v>66400</v>
      </c>
      <c r="G35" s="121">
        <v>16434</v>
      </c>
      <c r="H35" s="121">
        <f t="shared" si="14"/>
        <v>49966</v>
      </c>
      <c r="I35" s="121">
        <f t="shared" si="15"/>
        <v>87884.023256</v>
      </c>
      <c r="J35" s="121">
        <v>0</v>
      </c>
      <c r="K35" s="121">
        <f t="shared" si="9"/>
        <v>87884.023256</v>
      </c>
      <c r="L35" s="121">
        <v>22820.122034</v>
      </c>
      <c r="M35" s="121">
        <f t="shared" si="10"/>
        <v>65063.901222</v>
      </c>
      <c r="N35" s="121">
        <v>65063.901222</v>
      </c>
      <c r="O35" s="121">
        <v>0</v>
      </c>
      <c r="P35" s="360">
        <f t="shared" si="1"/>
        <v>147.49106041016347</v>
      </c>
      <c r="Q35" s="361">
        <f t="shared" si="3"/>
        <v>174.0277688237624</v>
      </c>
      <c r="R35" s="361">
        <f t="shared" si="4"/>
        <v>132.35545671084336</v>
      </c>
      <c r="S35" s="360">
        <f t="shared" si="5"/>
        <v>132.35545671084336</v>
      </c>
      <c r="T35" s="360">
        <f t="shared" si="5"/>
        <v>138.8592067299501</v>
      </c>
      <c r="U35" s="360">
        <f t="shared" si="5"/>
        <v>130.21634956170197</v>
      </c>
    </row>
    <row r="36" spans="1:21" ht="15">
      <c r="A36" s="118"/>
      <c r="B36" s="122" t="s">
        <v>143</v>
      </c>
      <c r="C36" s="123">
        <v>33487</v>
      </c>
      <c r="D36" s="121"/>
      <c r="E36" s="121"/>
      <c r="F36" s="114">
        <f t="shared" si="6"/>
        <v>0</v>
      </c>
      <c r="G36" s="121"/>
      <c r="H36" s="121">
        <f t="shared" si="14"/>
        <v>0</v>
      </c>
      <c r="I36" s="121">
        <f t="shared" si="15"/>
        <v>1424.468996</v>
      </c>
      <c r="J36" s="121">
        <v>125.846892</v>
      </c>
      <c r="K36" s="121">
        <f t="shared" si="9"/>
        <v>1298.622104</v>
      </c>
      <c r="L36" s="121">
        <v>260.671842</v>
      </c>
      <c r="M36" s="121">
        <f t="shared" si="10"/>
        <v>1037.950262</v>
      </c>
      <c r="N36" s="121">
        <v>1037.950262</v>
      </c>
      <c r="O36" s="121">
        <v>0</v>
      </c>
      <c r="P36" s="360">
        <f t="shared" si="1"/>
        <v>4.253796983904202</v>
      </c>
      <c r="Q36" s="361">
        <f t="shared" si="3"/>
        <v>0</v>
      </c>
      <c r="R36" s="361">
        <f t="shared" si="4"/>
        <v>0</v>
      </c>
      <c r="S36" s="360">
        <f t="shared" si="5"/>
        <v>0</v>
      </c>
      <c r="T36" s="360">
        <f t="shared" si="5"/>
        <v>0</v>
      </c>
      <c r="U36" s="360">
        <f t="shared" si="5"/>
        <v>0</v>
      </c>
    </row>
    <row r="37" spans="1:21" s="15" customFormat="1" ht="15">
      <c r="A37" s="112">
        <v>5</v>
      </c>
      <c r="B37" s="113" t="s">
        <v>145</v>
      </c>
      <c r="C37" s="124">
        <v>64507</v>
      </c>
      <c r="D37" s="114">
        <v>67000</v>
      </c>
      <c r="E37" s="114">
        <v>67000</v>
      </c>
      <c r="F37" s="114">
        <f t="shared" si="6"/>
        <v>67000</v>
      </c>
      <c r="G37" s="121"/>
      <c r="H37" s="121">
        <f t="shared" si="14"/>
        <v>67000</v>
      </c>
      <c r="I37" s="114">
        <f t="shared" si="15"/>
        <v>58354.722916</v>
      </c>
      <c r="J37" s="114">
        <v>0</v>
      </c>
      <c r="K37" s="121">
        <f t="shared" si="9"/>
        <v>58354.722916</v>
      </c>
      <c r="L37" s="114">
        <v>0</v>
      </c>
      <c r="M37" s="121">
        <f t="shared" si="10"/>
        <v>58354.722916</v>
      </c>
      <c r="N37" s="114">
        <v>52843.498659</v>
      </c>
      <c r="O37" s="114">
        <v>5511.224257</v>
      </c>
      <c r="P37" s="360">
        <f t="shared" si="1"/>
        <v>90.46262098066876</v>
      </c>
      <c r="Q37" s="361">
        <f t="shared" si="3"/>
        <v>87.09660136716417</v>
      </c>
      <c r="R37" s="361">
        <f t="shared" si="4"/>
        <v>87.09660136716417</v>
      </c>
      <c r="S37" s="360">
        <f t="shared" si="5"/>
        <v>87.09660136716417</v>
      </c>
      <c r="T37" s="360">
        <f t="shared" si="5"/>
        <v>0</v>
      </c>
      <c r="U37" s="360">
        <f t="shared" si="5"/>
        <v>87.09660136716417</v>
      </c>
    </row>
    <row r="38" spans="1:21" s="15" customFormat="1" ht="15">
      <c r="A38" s="112">
        <v>6</v>
      </c>
      <c r="B38" s="113" t="s">
        <v>146</v>
      </c>
      <c r="C38" s="124">
        <v>770</v>
      </c>
      <c r="D38" s="114">
        <v>400</v>
      </c>
      <c r="E38" s="114">
        <v>400</v>
      </c>
      <c r="F38" s="114">
        <f t="shared" si="6"/>
        <v>400</v>
      </c>
      <c r="G38" s="121"/>
      <c r="H38" s="121">
        <f t="shared" si="14"/>
        <v>400</v>
      </c>
      <c r="I38" s="114">
        <f t="shared" si="15"/>
        <v>804.303682</v>
      </c>
      <c r="J38" s="114">
        <v>0</v>
      </c>
      <c r="K38" s="121">
        <f t="shared" si="9"/>
        <v>804.303682</v>
      </c>
      <c r="L38" s="114">
        <v>0</v>
      </c>
      <c r="M38" s="121">
        <f t="shared" si="10"/>
        <v>804.303682</v>
      </c>
      <c r="N38" s="114">
        <v>0</v>
      </c>
      <c r="O38" s="114">
        <v>804.303682</v>
      </c>
      <c r="P38" s="360">
        <f t="shared" si="1"/>
        <v>104.45502363636363</v>
      </c>
      <c r="Q38" s="361">
        <f t="shared" si="3"/>
        <v>201.0759205</v>
      </c>
      <c r="R38" s="361">
        <f t="shared" si="4"/>
        <v>201.0759205</v>
      </c>
      <c r="S38" s="360">
        <f t="shared" si="5"/>
        <v>201.0759205</v>
      </c>
      <c r="T38" s="360">
        <f t="shared" si="5"/>
        <v>0</v>
      </c>
      <c r="U38" s="360">
        <f t="shared" si="5"/>
        <v>201.0759205</v>
      </c>
    </row>
    <row r="39" spans="1:21" s="15" customFormat="1" ht="15">
      <c r="A39" s="112">
        <v>7</v>
      </c>
      <c r="B39" s="113" t="s">
        <v>147</v>
      </c>
      <c r="C39" s="124">
        <v>4513</v>
      </c>
      <c r="D39" s="114">
        <v>2600</v>
      </c>
      <c r="E39" s="114">
        <v>2600</v>
      </c>
      <c r="F39" s="114">
        <f t="shared" si="6"/>
        <v>2600</v>
      </c>
      <c r="G39" s="121"/>
      <c r="H39" s="121">
        <f t="shared" si="14"/>
        <v>2600</v>
      </c>
      <c r="I39" s="114">
        <f t="shared" si="15"/>
        <v>4043.014961</v>
      </c>
      <c r="J39" s="114">
        <v>0</v>
      </c>
      <c r="K39" s="121">
        <f t="shared" si="9"/>
        <v>4043.014961</v>
      </c>
      <c r="L39" s="114">
        <v>0</v>
      </c>
      <c r="M39" s="121">
        <f t="shared" si="10"/>
        <v>4043.014961</v>
      </c>
      <c r="N39" s="114">
        <v>0.223146</v>
      </c>
      <c r="O39" s="114">
        <v>4042.791815</v>
      </c>
      <c r="P39" s="360">
        <f t="shared" si="1"/>
        <v>89.58597298914248</v>
      </c>
      <c r="Q39" s="361">
        <f t="shared" si="3"/>
        <v>155.50057542307692</v>
      </c>
      <c r="R39" s="361">
        <f t="shared" si="4"/>
        <v>155.50057542307692</v>
      </c>
      <c r="S39" s="360">
        <f t="shared" si="5"/>
        <v>155.50057542307692</v>
      </c>
      <c r="T39" s="360">
        <f t="shared" si="5"/>
        <v>0</v>
      </c>
      <c r="U39" s="360">
        <f t="shared" si="5"/>
        <v>155.50057542307692</v>
      </c>
    </row>
    <row r="40" spans="1:21" s="15" customFormat="1" ht="15">
      <c r="A40" s="112">
        <v>8</v>
      </c>
      <c r="B40" s="113" t="s">
        <v>148</v>
      </c>
      <c r="C40" s="124">
        <v>66563</v>
      </c>
      <c r="D40" s="114">
        <v>68500</v>
      </c>
      <c r="E40" s="114">
        <v>68500</v>
      </c>
      <c r="F40" s="114">
        <f t="shared" si="6"/>
        <v>68500</v>
      </c>
      <c r="G40" s="121">
        <v>6850</v>
      </c>
      <c r="H40" s="121">
        <f t="shared" si="14"/>
        <v>61650</v>
      </c>
      <c r="I40" s="114">
        <f t="shared" si="15"/>
        <v>83409.45031</v>
      </c>
      <c r="J40" s="114">
        <v>0</v>
      </c>
      <c r="K40" s="121">
        <f t="shared" si="9"/>
        <v>83409.45031</v>
      </c>
      <c r="L40" s="121">
        <v>8338.571753</v>
      </c>
      <c r="M40" s="121">
        <f t="shared" si="10"/>
        <v>75070.878557</v>
      </c>
      <c r="N40" s="114">
        <v>75070.878557</v>
      </c>
      <c r="O40" s="114">
        <v>0</v>
      </c>
      <c r="P40" s="360">
        <f t="shared" si="1"/>
        <v>125.30903100821777</v>
      </c>
      <c r="Q40" s="361">
        <f t="shared" si="3"/>
        <v>121.76562089051095</v>
      </c>
      <c r="R40" s="361">
        <f t="shared" si="4"/>
        <v>121.76562089051095</v>
      </c>
      <c r="S40" s="360">
        <f t="shared" si="5"/>
        <v>121.76562089051095</v>
      </c>
      <c r="T40" s="360">
        <f t="shared" si="5"/>
        <v>121.73097449635037</v>
      </c>
      <c r="U40" s="360">
        <f t="shared" si="5"/>
        <v>121.76947048986213</v>
      </c>
    </row>
    <row r="41" spans="1:21" s="15" customFormat="1" ht="15">
      <c r="A41" s="112">
        <v>9</v>
      </c>
      <c r="B41" s="113" t="s">
        <v>149</v>
      </c>
      <c r="C41" s="114">
        <f>C42+C43</f>
        <v>148020</v>
      </c>
      <c r="D41" s="114">
        <f>D42+D43</f>
        <v>153000</v>
      </c>
      <c r="E41" s="114">
        <f>E42+E43</f>
        <v>153000</v>
      </c>
      <c r="F41" s="114">
        <f t="shared" si="6"/>
        <v>56900</v>
      </c>
      <c r="G41" s="114">
        <f>G42+G43</f>
        <v>56900</v>
      </c>
      <c r="H41" s="114">
        <f>H42+H43</f>
        <v>0</v>
      </c>
      <c r="I41" s="114">
        <f aca="true" t="shared" si="16" ref="I41:O41">I42+I43</f>
        <v>164258.692147</v>
      </c>
      <c r="J41" s="114">
        <f t="shared" si="16"/>
        <v>103154</v>
      </c>
      <c r="K41" s="121">
        <f t="shared" si="9"/>
        <v>61104.692147</v>
      </c>
      <c r="L41" s="121">
        <f t="shared" si="16"/>
        <v>61104.692122</v>
      </c>
      <c r="M41" s="121">
        <f t="shared" si="10"/>
        <v>2.5E-05</v>
      </c>
      <c r="N41" s="114">
        <f t="shared" si="16"/>
        <v>2.5E-05</v>
      </c>
      <c r="O41" s="114">
        <f t="shared" si="16"/>
        <v>0</v>
      </c>
      <c r="P41" s="360">
        <f t="shared" si="1"/>
        <v>110.97060677408459</v>
      </c>
      <c r="Q41" s="361">
        <f t="shared" si="3"/>
        <v>107.35862231830065</v>
      </c>
      <c r="R41" s="361">
        <f t="shared" si="4"/>
        <v>107.35862231830065</v>
      </c>
      <c r="S41" s="360">
        <f t="shared" si="5"/>
        <v>107.38961713005273</v>
      </c>
      <c r="T41" s="360">
        <f t="shared" si="5"/>
        <v>107.38961708611599</v>
      </c>
      <c r="U41" s="360">
        <f t="shared" si="5"/>
        <v>0</v>
      </c>
    </row>
    <row r="42" spans="1:21" s="21" customFormat="1" ht="15">
      <c r="A42" s="125"/>
      <c r="B42" s="126" t="s">
        <v>150</v>
      </c>
      <c r="C42" s="127">
        <v>0</v>
      </c>
      <c r="D42" s="128">
        <v>96100</v>
      </c>
      <c r="E42" s="128">
        <v>96100</v>
      </c>
      <c r="F42" s="114">
        <f t="shared" si="6"/>
        <v>0</v>
      </c>
      <c r="G42" s="128"/>
      <c r="H42" s="128"/>
      <c r="I42" s="128">
        <f>J42+L42+N42+O42</f>
        <v>103154</v>
      </c>
      <c r="J42" s="128">
        <v>103154</v>
      </c>
      <c r="K42" s="121">
        <f t="shared" si="9"/>
        <v>0</v>
      </c>
      <c r="L42" s="128"/>
      <c r="M42" s="121">
        <f t="shared" si="10"/>
        <v>0</v>
      </c>
      <c r="N42" s="128"/>
      <c r="O42" s="128"/>
      <c r="P42" s="360">
        <f t="shared" si="1"/>
        <v>0</v>
      </c>
      <c r="Q42" s="361">
        <f t="shared" si="3"/>
        <v>107.34027055150885</v>
      </c>
      <c r="R42" s="361">
        <f t="shared" si="4"/>
        <v>107.34027055150885</v>
      </c>
      <c r="S42" s="360">
        <f t="shared" si="5"/>
        <v>0</v>
      </c>
      <c r="T42" s="360">
        <f t="shared" si="5"/>
        <v>0</v>
      </c>
      <c r="U42" s="360">
        <f t="shared" si="5"/>
        <v>0</v>
      </c>
    </row>
    <row r="43" spans="1:21" s="17" customFormat="1" ht="30">
      <c r="A43" s="125"/>
      <c r="B43" s="126" t="s">
        <v>203</v>
      </c>
      <c r="C43" s="127">
        <v>148020</v>
      </c>
      <c r="D43" s="128">
        <v>56900</v>
      </c>
      <c r="E43" s="128">
        <v>56900</v>
      </c>
      <c r="F43" s="114">
        <f t="shared" si="6"/>
        <v>56900</v>
      </c>
      <c r="G43" s="128">
        <v>56900</v>
      </c>
      <c r="H43" s="128"/>
      <c r="I43" s="128">
        <f>J43+L43+N43+O43</f>
        <v>61104.692147</v>
      </c>
      <c r="J43" s="128"/>
      <c r="K43" s="121">
        <f t="shared" si="9"/>
        <v>61104.692147</v>
      </c>
      <c r="L43" s="128">
        <v>61104.692122</v>
      </c>
      <c r="M43" s="121">
        <f t="shared" si="10"/>
        <v>2.5E-05</v>
      </c>
      <c r="N43" s="128">
        <v>2.5E-05</v>
      </c>
      <c r="O43" s="128">
        <v>0</v>
      </c>
      <c r="P43" s="360">
        <f t="shared" si="1"/>
        <v>41.28137558910958</v>
      </c>
      <c r="Q43" s="361">
        <f t="shared" si="3"/>
        <v>107.38961713005273</v>
      </c>
      <c r="R43" s="361">
        <f t="shared" si="4"/>
        <v>107.38961713005273</v>
      </c>
      <c r="S43" s="360">
        <f t="shared" si="5"/>
        <v>107.38961713005273</v>
      </c>
      <c r="T43" s="360">
        <f t="shared" si="5"/>
        <v>107.38961708611599</v>
      </c>
      <c r="U43" s="360">
        <f t="shared" si="5"/>
        <v>0</v>
      </c>
    </row>
    <row r="44" spans="1:21" s="15" customFormat="1" ht="15">
      <c r="A44" s="112">
        <v>10</v>
      </c>
      <c r="B44" s="113" t="s">
        <v>151</v>
      </c>
      <c r="C44" s="114">
        <f>C45+C46</f>
        <v>49405</v>
      </c>
      <c r="D44" s="114">
        <f>D45+D46</f>
        <v>40000</v>
      </c>
      <c r="E44" s="114">
        <f>E45+E46</f>
        <v>47000</v>
      </c>
      <c r="F44" s="114">
        <f t="shared" si="6"/>
        <v>43000</v>
      </c>
      <c r="G44" s="114">
        <f>G45+G46</f>
        <v>14770</v>
      </c>
      <c r="H44" s="114">
        <f>H45+H46</f>
        <v>28230</v>
      </c>
      <c r="I44" s="114">
        <f>I45+I46</f>
        <v>42124.34576</v>
      </c>
      <c r="J44" s="114">
        <f aca="true" t="shared" si="17" ref="J44:O44">J45+J46</f>
        <v>8134.452821</v>
      </c>
      <c r="K44" s="114">
        <f>L44+N44+O44</f>
        <v>33989.892939</v>
      </c>
      <c r="L44" s="114">
        <f>L45+L46</f>
        <v>14510.429643</v>
      </c>
      <c r="M44" s="114">
        <f t="shared" si="10"/>
        <v>19479.463296</v>
      </c>
      <c r="N44" s="114">
        <f t="shared" si="17"/>
        <v>8347.463296</v>
      </c>
      <c r="O44" s="114">
        <f t="shared" si="17"/>
        <v>11132</v>
      </c>
      <c r="P44" s="360">
        <f t="shared" si="1"/>
        <v>85.26332508855378</v>
      </c>
      <c r="Q44" s="361">
        <f t="shared" si="3"/>
        <v>105.31086439999999</v>
      </c>
      <c r="R44" s="361">
        <f t="shared" si="4"/>
        <v>89.62626757446807</v>
      </c>
      <c r="S44" s="360">
        <f t="shared" si="5"/>
        <v>79.0462626488372</v>
      </c>
      <c r="T44" s="360">
        <f t="shared" si="5"/>
        <v>98.24258390656736</v>
      </c>
      <c r="U44" s="360">
        <f t="shared" si="5"/>
        <v>69.00270384697131</v>
      </c>
    </row>
    <row r="45" spans="1:21" s="21" customFormat="1" ht="15">
      <c r="A45" s="125"/>
      <c r="B45" s="126" t="s">
        <v>206</v>
      </c>
      <c r="C45" s="127">
        <v>7628.5</v>
      </c>
      <c r="D45" s="128">
        <v>4000</v>
      </c>
      <c r="E45" s="128">
        <v>4000</v>
      </c>
      <c r="F45" s="114">
        <f t="shared" si="6"/>
        <v>0</v>
      </c>
      <c r="G45" s="128"/>
      <c r="H45" s="128"/>
      <c r="I45" s="128">
        <f aca="true" t="shared" si="18" ref="I45:I50">J45+L45+N45+O45</f>
        <v>8134.452821</v>
      </c>
      <c r="J45" s="128">
        <v>8134.452821</v>
      </c>
      <c r="K45" s="121">
        <f t="shared" si="9"/>
        <v>0</v>
      </c>
      <c r="L45" s="128"/>
      <c r="M45" s="121">
        <f t="shared" si="10"/>
        <v>0</v>
      </c>
      <c r="N45" s="128"/>
      <c r="O45" s="128"/>
      <c r="P45" s="360">
        <f t="shared" si="1"/>
        <v>106.6324024513338</v>
      </c>
      <c r="Q45" s="361">
        <f t="shared" si="3"/>
        <v>203.361320525</v>
      </c>
      <c r="R45" s="361">
        <f t="shared" si="4"/>
        <v>203.361320525</v>
      </c>
      <c r="S45" s="360">
        <f t="shared" si="5"/>
        <v>0</v>
      </c>
      <c r="T45" s="360">
        <f t="shared" si="5"/>
        <v>0</v>
      </c>
      <c r="U45" s="360">
        <f t="shared" si="5"/>
        <v>0</v>
      </c>
    </row>
    <row r="46" spans="1:21" s="17" customFormat="1" ht="15">
      <c r="A46" s="125"/>
      <c r="B46" s="126" t="s">
        <v>207</v>
      </c>
      <c r="C46" s="127">
        <f>33600+8176.5</f>
        <v>41776.5</v>
      </c>
      <c r="D46" s="128">
        <v>36000</v>
      </c>
      <c r="E46" s="128">
        <v>43000</v>
      </c>
      <c r="F46" s="114">
        <f>G46+H46</f>
        <v>43000</v>
      </c>
      <c r="G46" s="128">
        <v>14770</v>
      </c>
      <c r="H46" s="128">
        <f>E46-G46</f>
        <v>28230</v>
      </c>
      <c r="I46" s="128">
        <f t="shared" si="18"/>
        <v>33989.892939</v>
      </c>
      <c r="J46" s="128"/>
      <c r="K46" s="121">
        <f t="shared" si="9"/>
        <v>33989.892939</v>
      </c>
      <c r="L46" s="128">
        <v>14510.429643</v>
      </c>
      <c r="M46" s="121">
        <f>N46+O46</f>
        <v>19479.463296</v>
      </c>
      <c r="N46" s="128">
        <v>8347.463296</v>
      </c>
      <c r="O46" s="128">
        <f>10978+154</f>
        <v>11132</v>
      </c>
      <c r="P46" s="360">
        <f t="shared" si="1"/>
        <v>81.36127473340274</v>
      </c>
      <c r="Q46" s="361">
        <f t="shared" si="3"/>
        <v>94.416369275</v>
      </c>
      <c r="R46" s="361">
        <f t="shared" si="4"/>
        <v>79.0462626488372</v>
      </c>
      <c r="S46" s="360">
        <f t="shared" si="5"/>
        <v>79.0462626488372</v>
      </c>
      <c r="T46" s="360">
        <f t="shared" si="5"/>
        <v>98.24258390656736</v>
      </c>
      <c r="U46" s="360">
        <f t="shared" si="5"/>
        <v>69.00270384697131</v>
      </c>
    </row>
    <row r="47" spans="1:21" s="109" customFormat="1" ht="16.5" customHeight="1">
      <c r="A47" s="129"/>
      <c r="B47" s="130" t="s">
        <v>771</v>
      </c>
      <c r="C47" s="131"/>
      <c r="D47" s="132"/>
      <c r="E47" s="132"/>
      <c r="F47" s="117">
        <f>G47+H47</f>
        <v>7000</v>
      </c>
      <c r="G47" s="132">
        <v>7000</v>
      </c>
      <c r="H47" s="132"/>
      <c r="I47" s="132">
        <f>J47+L47+N47+O47</f>
        <v>7040</v>
      </c>
      <c r="J47" s="132"/>
      <c r="K47" s="138">
        <f>L47+N47+O47</f>
        <v>7040</v>
      </c>
      <c r="L47" s="132">
        <v>7040</v>
      </c>
      <c r="M47" s="138">
        <f>N47+O47</f>
        <v>0</v>
      </c>
      <c r="N47" s="132"/>
      <c r="O47" s="132"/>
      <c r="P47" s="362">
        <f>IF(C47=0,0,I47/C47*100)</f>
        <v>0</v>
      </c>
      <c r="Q47" s="363">
        <f>IF(D47=0,0,I47/D47*100)</f>
        <v>0</v>
      </c>
      <c r="R47" s="363">
        <f>IF(E47=0,0,I47/E47*100)</f>
        <v>0</v>
      </c>
      <c r="S47" s="362">
        <f>IF(F47=0,0,K47/F47*100)</f>
        <v>100.57142857142858</v>
      </c>
      <c r="T47" s="362">
        <f>IF(G47=0,0,L47/G47*100)</f>
        <v>100.57142857142858</v>
      </c>
      <c r="U47" s="362">
        <f>IF(H47=0,0,M47/H47*100)</f>
        <v>0</v>
      </c>
    </row>
    <row r="48" spans="1:21" s="109" customFormat="1" ht="16.5" customHeight="1">
      <c r="A48" s="129"/>
      <c r="B48" s="130" t="s">
        <v>772</v>
      </c>
      <c r="C48" s="131"/>
      <c r="D48" s="132"/>
      <c r="E48" s="132"/>
      <c r="F48" s="117">
        <f>G48+H48</f>
        <v>0</v>
      </c>
      <c r="G48" s="132"/>
      <c r="H48" s="132"/>
      <c r="I48" s="132">
        <f>J48+L48+N48+O48</f>
        <v>334</v>
      </c>
      <c r="J48" s="132"/>
      <c r="K48" s="138">
        <f>L48+N48+O48</f>
        <v>334</v>
      </c>
      <c r="L48" s="132">
        <v>0</v>
      </c>
      <c r="M48" s="138">
        <f>N48+O48</f>
        <v>334</v>
      </c>
      <c r="N48" s="132">
        <f>99+235</f>
        <v>334</v>
      </c>
      <c r="O48" s="132"/>
      <c r="P48" s="362">
        <f>IF(C48=0,0,I48/C48*100)</f>
        <v>0</v>
      </c>
      <c r="Q48" s="363">
        <f>IF(D48=0,0,I48/D48*100)</f>
        <v>0</v>
      </c>
      <c r="R48" s="363">
        <f>IF(E48=0,0,I48/E48*100)</f>
        <v>0</v>
      </c>
      <c r="S48" s="362">
        <f>IF(F48=0,0,K48/F48*100)</f>
        <v>0</v>
      </c>
      <c r="T48" s="362">
        <f>IF(G48=0,0,L48/G48*100)</f>
        <v>0</v>
      </c>
      <c r="U48" s="362">
        <f>IF(H48=0,0,M48/H48*100)</f>
        <v>0</v>
      </c>
    </row>
    <row r="49" spans="1:21" s="108" customFormat="1" ht="30" hidden="1" outlineLevel="1">
      <c r="A49" s="133"/>
      <c r="B49" s="134" t="s">
        <v>204</v>
      </c>
      <c r="C49" s="135"/>
      <c r="D49" s="136">
        <v>5000</v>
      </c>
      <c r="E49" s="136">
        <v>8000</v>
      </c>
      <c r="F49" s="364">
        <f t="shared" si="6"/>
        <v>8000</v>
      </c>
      <c r="G49" s="136"/>
      <c r="H49" s="136">
        <f>E49-G49</f>
        <v>8000</v>
      </c>
      <c r="I49" s="136">
        <f t="shared" si="18"/>
        <v>6261.712907</v>
      </c>
      <c r="J49" s="136">
        <v>0</v>
      </c>
      <c r="K49" s="365">
        <f t="shared" si="9"/>
        <v>6261.712907</v>
      </c>
      <c r="L49" s="136">
        <v>0</v>
      </c>
      <c r="M49" s="365">
        <f t="shared" si="10"/>
        <v>6261.712907</v>
      </c>
      <c r="N49" s="136">
        <v>6261.712907</v>
      </c>
      <c r="O49" s="136">
        <v>0</v>
      </c>
      <c r="P49" s="366">
        <f t="shared" si="1"/>
        <v>0</v>
      </c>
      <c r="Q49" s="367">
        <f t="shared" si="3"/>
        <v>125.23425814</v>
      </c>
      <c r="R49" s="367">
        <f t="shared" si="4"/>
        <v>78.2714113375</v>
      </c>
      <c r="S49" s="366">
        <f t="shared" si="5"/>
        <v>78.2714113375</v>
      </c>
      <c r="T49" s="366">
        <f t="shared" si="5"/>
        <v>0</v>
      </c>
      <c r="U49" s="366">
        <f t="shared" si="5"/>
        <v>78.2714113375</v>
      </c>
    </row>
    <row r="50" spans="1:21" s="108" customFormat="1" ht="15" hidden="1" outlineLevel="1">
      <c r="A50" s="133"/>
      <c r="B50" s="134" t="s">
        <v>205</v>
      </c>
      <c r="C50" s="135">
        <v>8177</v>
      </c>
      <c r="D50" s="136"/>
      <c r="E50" s="136">
        <v>7400</v>
      </c>
      <c r="F50" s="364">
        <f t="shared" si="6"/>
        <v>7400</v>
      </c>
      <c r="G50" s="136"/>
      <c r="H50" s="136">
        <f>E50-G50</f>
        <v>7400</v>
      </c>
      <c r="I50" s="136">
        <f t="shared" si="18"/>
        <v>154</v>
      </c>
      <c r="J50" s="136"/>
      <c r="K50" s="365">
        <f t="shared" si="9"/>
        <v>154</v>
      </c>
      <c r="L50" s="136"/>
      <c r="M50" s="365">
        <f>N50+O50</f>
        <v>154</v>
      </c>
      <c r="N50" s="136">
        <v>0</v>
      </c>
      <c r="O50" s="136">
        <v>154</v>
      </c>
      <c r="P50" s="366">
        <f t="shared" si="1"/>
        <v>1.883331295096001</v>
      </c>
      <c r="Q50" s="367">
        <f t="shared" si="3"/>
        <v>0</v>
      </c>
      <c r="R50" s="367">
        <f t="shared" si="4"/>
        <v>2.081081081081081</v>
      </c>
      <c r="S50" s="366">
        <f t="shared" si="5"/>
        <v>2.081081081081081</v>
      </c>
      <c r="T50" s="366">
        <f t="shared" si="5"/>
        <v>0</v>
      </c>
      <c r="U50" s="366">
        <f t="shared" si="5"/>
        <v>2.081081081081081</v>
      </c>
    </row>
    <row r="51" spans="1:21" s="15" customFormat="1" ht="15" collapsed="1">
      <c r="A51" s="112">
        <v>11</v>
      </c>
      <c r="B51" s="113" t="s">
        <v>152</v>
      </c>
      <c r="C51" s="114">
        <f>C52+C53</f>
        <v>288495</v>
      </c>
      <c r="D51" s="114">
        <f>D52+D53</f>
        <v>110000</v>
      </c>
      <c r="E51" s="114">
        <f>E52+E53</f>
        <v>110000</v>
      </c>
      <c r="F51" s="114">
        <f t="shared" si="6"/>
        <v>110000</v>
      </c>
      <c r="G51" s="114">
        <f>G52+G53</f>
        <v>54000</v>
      </c>
      <c r="H51" s="114">
        <f>H52+H53</f>
        <v>56000</v>
      </c>
      <c r="I51" s="114">
        <f aca="true" t="shared" si="19" ref="I51:O51">I52+I53</f>
        <v>238636.617807</v>
      </c>
      <c r="J51" s="114">
        <f t="shared" si="19"/>
        <v>0</v>
      </c>
      <c r="K51" s="114">
        <f t="shared" si="9"/>
        <v>238636.617807</v>
      </c>
      <c r="L51" s="114">
        <f t="shared" si="19"/>
        <v>90492.944486</v>
      </c>
      <c r="M51" s="114">
        <f t="shared" si="10"/>
        <v>148143.673321</v>
      </c>
      <c r="N51" s="114">
        <f t="shared" si="19"/>
        <v>108220.136471</v>
      </c>
      <c r="O51" s="114">
        <f t="shared" si="19"/>
        <v>39923.53685</v>
      </c>
      <c r="P51" s="360">
        <f t="shared" si="1"/>
        <v>82.71776557895284</v>
      </c>
      <c r="Q51" s="361">
        <f t="shared" si="3"/>
        <v>216.94237982454547</v>
      </c>
      <c r="R51" s="361">
        <f t="shared" si="4"/>
        <v>216.94237982454547</v>
      </c>
      <c r="S51" s="360">
        <f t="shared" si="5"/>
        <v>216.94237982454547</v>
      </c>
      <c r="T51" s="360">
        <f t="shared" si="5"/>
        <v>167.5795268259259</v>
      </c>
      <c r="U51" s="360">
        <f t="shared" si="5"/>
        <v>264.5422737875</v>
      </c>
    </row>
    <row r="52" spans="1:21" ht="30">
      <c r="A52" s="118"/>
      <c r="B52" s="126" t="s">
        <v>153</v>
      </c>
      <c r="C52" s="127"/>
      <c r="D52" s="121"/>
      <c r="E52" s="121"/>
      <c r="F52" s="114">
        <f t="shared" si="6"/>
        <v>0</v>
      </c>
      <c r="G52" s="121"/>
      <c r="H52" s="121"/>
      <c r="I52" s="121">
        <f aca="true" t="shared" si="20" ref="I52:I61">J52+L52+N52+O52</f>
        <v>0</v>
      </c>
      <c r="J52" s="121"/>
      <c r="K52" s="121">
        <f t="shared" si="9"/>
        <v>0</v>
      </c>
      <c r="L52" s="121"/>
      <c r="M52" s="121">
        <f t="shared" si="10"/>
        <v>0</v>
      </c>
      <c r="N52" s="121"/>
      <c r="O52" s="121"/>
      <c r="P52" s="360">
        <f t="shared" si="1"/>
        <v>0</v>
      </c>
      <c r="Q52" s="361">
        <f t="shared" si="3"/>
        <v>0</v>
      </c>
      <c r="R52" s="361">
        <f t="shared" si="4"/>
        <v>0</v>
      </c>
      <c r="S52" s="360">
        <f t="shared" si="5"/>
        <v>0</v>
      </c>
      <c r="T52" s="360">
        <f t="shared" si="5"/>
        <v>0</v>
      </c>
      <c r="U52" s="360">
        <f t="shared" si="5"/>
        <v>0</v>
      </c>
    </row>
    <row r="53" spans="1:21" ht="30">
      <c r="A53" s="118"/>
      <c r="B53" s="126" t="s">
        <v>154</v>
      </c>
      <c r="C53" s="127">
        <v>288495</v>
      </c>
      <c r="D53" s="121">
        <v>110000</v>
      </c>
      <c r="E53" s="121">
        <v>110000</v>
      </c>
      <c r="F53" s="114">
        <f t="shared" si="6"/>
        <v>110000</v>
      </c>
      <c r="G53" s="121">
        <v>54000</v>
      </c>
      <c r="H53" s="121">
        <f>E53-G53</f>
        <v>56000</v>
      </c>
      <c r="I53" s="121">
        <f t="shared" si="20"/>
        <v>238636.617807</v>
      </c>
      <c r="J53" s="121">
        <v>0</v>
      </c>
      <c r="K53" s="121">
        <f t="shared" si="9"/>
        <v>238636.617807</v>
      </c>
      <c r="L53" s="121">
        <v>90492.944486</v>
      </c>
      <c r="M53" s="121">
        <f t="shared" si="10"/>
        <v>148143.673321</v>
      </c>
      <c r="N53" s="121">
        <v>108220.136471</v>
      </c>
      <c r="O53" s="121">
        <v>39923.53685</v>
      </c>
      <c r="P53" s="360">
        <f t="shared" si="1"/>
        <v>82.71776557895284</v>
      </c>
      <c r="Q53" s="361">
        <f t="shared" si="3"/>
        <v>216.94237982454547</v>
      </c>
      <c r="R53" s="361">
        <f t="shared" si="4"/>
        <v>216.94237982454547</v>
      </c>
      <c r="S53" s="360">
        <f t="shared" si="5"/>
        <v>216.94237982454547</v>
      </c>
      <c r="T53" s="360">
        <f t="shared" si="5"/>
        <v>167.5795268259259</v>
      </c>
      <c r="U53" s="360">
        <f t="shared" si="5"/>
        <v>264.5422737875</v>
      </c>
    </row>
    <row r="54" spans="1:21" s="15" customFormat="1" ht="15">
      <c r="A54" s="112" t="s">
        <v>9</v>
      </c>
      <c r="B54" s="113" t="s">
        <v>155</v>
      </c>
      <c r="C54" s="124">
        <v>21817</v>
      </c>
      <c r="D54" s="114">
        <v>17000</v>
      </c>
      <c r="E54" s="114">
        <v>17000</v>
      </c>
      <c r="F54" s="114">
        <f t="shared" si="6"/>
        <v>17000</v>
      </c>
      <c r="G54" s="114">
        <v>3400</v>
      </c>
      <c r="H54" s="114">
        <f>E54-G54</f>
        <v>13600</v>
      </c>
      <c r="I54" s="114">
        <f t="shared" si="20"/>
        <v>14532.059715</v>
      </c>
      <c r="J54" s="114">
        <v>0</v>
      </c>
      <c r="K54" s="114">
        <f t="shared" si="9"/>
        <v>14532.059715</v>
      </c>
      <c r="L54" s="114">
        <v>2879.611876</v>
      </c>
      <c r="M54" s="114">
        <f t="shared" si="10"/>
        <v>11652.447839</v>
      </c>
      <c r="N54" s="114">
        <v>11652.447839</v>
      </c>
      <c r="O54" s="114">
        <v>0</v>
      </c>
      <c r="P54" s="360">
        <f t="shared" si="1"/>
        <v>66.60888167484072</v>
      </c>
      <c r="Q54" s="361">
        <f t="shared" si="3"/>
        <v>85.48270420588236</v>
      </c>
      <c r="R54" s="361">
        <f t="shared" si="4"/>
        <v>85.48270420588236</v>
      </c>
      <c r="S54" s="360">
        <f t="shared" si="5"/>
        <v>85.48270420588236</v>
      </c>
      <c r="T54" s="360">
        <f t="shared" si="5"/>
        <v>84.69446694117647</v>
      </c>
      <c r="U54" s="360">
        <f t="shared" si="5"/>
        <v>85.67976352205882</v>
      </c>
    </row>
    <row r="55" spans="1:21" s="15" customFormat="1" ht="28.5">
      <c r="A55" s="112">
        <v>13</v>
      </c>
      <c r="B55" s="113" t="s">
        <v>156</v>
      </c>
      <c r="C55" s="124">
        <v>225</v>
      </c>
      <c r="D55" s="114">
        <v>200</v>
      </c>
      <c r="E55" s="114">
        <v>200</v>
      </c>
      <c r="F55" s="114">
        <f t="shared" si="6"/>
        <v>200</v>
      </c>
      <c r="G55" s="114">
        <v>200</v>
      </c>
      <c r="H55" s="114">
        <f>E55-G55</f>
        <v>0</v>
      </c>
      <c r="I55" s="114">
        <f t="shared" si="20"/>
        <v>236.511528</v>
      </c>
      <c r="J55" s="114">
        <v>0</v>
      </c>
      <c r="K55" s="114">
        <f t="shared" si="9"/>
        <v>236.511528</v>
      </c>
      <c r="L55" s="114">
        <v>236.511528</v>
      </c>
      <c r="M55" s="114">
        <f t="shared" si="10"/>
        <v>0</v>
      </c>
      <c r="N55" s="114">
        <v>0</v>
      </c>
      <c r="O55" s="114">
        <v>0</v>
      </c>
      <c r="P55" s="360">
        <f t="shared" si="1"/>
        <v>105.11623466666666</v>
      </c>
      <c r="Q55" s="361">
        <f t="shared" si="3"/>
        <v>118.255764</v>
      </c>
      <c r="R55" s="361">
        <f t="shared" si="4"/>
        <v>118.255764</v>
      </c>
      <c r="S55" s="360">
        <f t="shared" si="5"/>
        <v>118.255764</v>
      </c>
      <c r="T55" s="360">
        <f t="shared" si="5"/>
        <v>118.255764</v>
      </c>
      <c r="U55" s="360">
        <f t="shared" si="5"/>
        <v>0</v>
      </c>
    </row>
    <row r="56" spans="1:21" s="15" customFormat="1" ht="15">
      <c r="A56" s="112">
        <v>14</v>
      </c>
      <c r="B56" s="113" t="s">
        <v>157</v>
      </c>
      <c r="C56" s="124">
        <v>1</v>
      </c>
      <c r="D56" s="114"/>
      <c r="E56" s="114"/>
      <c r="F56" s="114">
        <f t="shared" si="6"/>
        <v>0</v>
      </c>
      <c r="G56" s="114">
        <v>0</v>
      </c>
      <c r="H56" s="114">
        <f>E56-G56</f>
        <v>0</v>
      </c>
      <c r="I56" s="114">
        <f t="shared" si="20"/>
        <v>2.5928620000000002</v>
      </c>
      <c r="J56" s="114">
        <v>0</v>
      </c>
      <c r="K56" s="114">
        <f t="shared" si="9"/>
        <v>2.5928620000000002</v>
      </c>
      <c r="L56" s="114">
        <v>0</v>
      </c>
      <c r="M56" s="114">
        <f t="shared" si="10"/>
        <v>2.5928620000000002</v>
      </c>
      <c r="N56" s="114">
        <v>0.867947</v>
      </c>
      <c r="O56" s="114">
        <v>1.724915</v>
      </c>
      <c r="P56" s="360">
        <f t="shared" si="1"/>
        <v>259.2862</v>
      </c>
      <c r="Q56" s="361">
        <f t="shared" si="3"/>
        <v>0</v>
      </c>
      <c r="R56" s="361">
        <f t="shared" si="4"/>
        <v>0</v>
      </c>
      <c r="S56" s="360">
        <f t="shared" si="5"/>
        <v>0</v>
      </c>
      <c r="T56" s="360">
        <f t="shared" si="5"/>
        <v>0</v>
      </c>
      <c r="U56" s="360">
        <f t="shared" si="5"/>
        <v>0</v>
      </c>
    </row>
    <row r="57" spans="1:21" s="15" customFormat="1" ht="15">
      <c r="A57" s="112">
        <v>15</v>
      </c>
      <c r="B57" s="113" t="s">
        <v>158</v>
      </c>
      <c r="C57" s="124">
        <f>57092.5+86134.5</f>
        <v>143227</v>
      </c>
      <c r="D57" s="114">
        <v>54800</v>
      </c>
      <c r="E57" s="114">
        <v>54800</v>
      </c>
      <c r="F57" s="114">
        <f t="shared" si="6"/>
        <v>33000</v>
      </c>
      <c r="G57" s="114">
        <v>21120</v>
      </c>
      <c r="H57" s="114">
        <f>E57-G57-E58</f>
        <v>11880</v>
      </c>
      <c r="I57" s="114">
        <f t="shared" si="20"/>
        <v>184158.954322</v>
      </c>
      <c r="J57" s="114">
        <v>27546.217034</v>
      </c>
      <c r="K57" s="114">
        <f t="shared" si="9"/>
        <v>156612.737288</v>
      </c>
      <c r="L57" s="114">
        <v>148959.871716</v>
      </c>
      <c r="M57" s="114">
        <f t="shared" si="10"/>
        <v>7652.865572</v>
      </c>
      <c r="N57" s="114">
        <v>7652.865572</v>
      </c>
      <c r="O57" s="114">
        <v>0</v>
      </c>
      <c r="P57" s="360">
        <f t="shared" si="1"/>
        <v>128.5783786031963</v>
      </c>
      <c r="Q57" s="361">
        <f t="shared" si="3"/>
        <v>336.0564859890511</v>
      </c>
      <c r="R57" s="361">
        <f t="shared" si="4"/>
        <v>336.0564859890511</v>
      </c>
      <c r="S57" s="360">
        <f t="shared" si="5"/>
        <v>474.5840523878788</v>
      </c>
      <c r="T57" s="360">
        <f t="shared" si="5"/>
        <v>705.3024228977273</v>
      </c>
      <c r="U57" s="360">
        <f t="shared" si="5"/>
        <v>64.41806037037037</v>
      </c>
    </row>
    <row r="58" spans="1:21" s="21" customFormat="1" ht="20.25" customHeight="1">
      <c r="A58" s="126"/>
      <c r="B58" s="126" t="s">
        <v>187</v>
      </c>
      <c r="C58" s="127">
        <v>13526</v>
      </c>
      <c r="D58" s="128">
        <v>21800</v>
      </c>
      <c r="E58" s="128">
        <v>21800</v>
      </c>
      <c r="F58" s="114">
        <f t="shared" si="6"/>
        <v>0</v>
      </c>
      <c r="G58" s="128"/>
      <c r="H58" s="128"/>
      <c r="I58" s="128">
        <f t="shared" si="20"/>
        <v>27546</v>
      </c>
      <c r="J58" s="128">
        <v>27546</v>
      </c>
      <c r="K58" s="128">
        <f t="shared" si="9"/>
        <v>0</v>
      </c>
      <c r="L58" s="128">
        <v>0</v>
      </c>
      <c r="M58" s="128">
        <f t="shared" si="10"/>
        <v>0</v>
      </c>
      <c r="N58" s="128"/>
      <c r="O58" s="128"/>
      <c r="P58" s="360">
        <f t="shared" si="1"/>
        <v>203.65222534378233</v>
      </c>
      <c r="Q58" s="361">
        <f t="shared" si="3"/>
        <v>126.35779816513761</v>
      </c>
      <c r="R58" s="361">
        <f t="shared" si="4"/>
        <v>126.35779816513761</v>
      </c>
      <c r="S58" s="360">
        <f t="shared" si="5"/>
        <v>0</v>
      </c>
      <c r="T58" s="360">
        <f t="shared" si="5"/>
        <v>0</v>
      </c>
      <c r="U58" s="360">
        <f t="shared" si="5"/>
        <v>0</v>
      </c>
    </row>
    <row r="59" spans="1:21" s="18" customFormat="1" ht="15">
      <c r="A59" s="130" t="s">
        <v>159</v>
      </c>
      <c r="B59" s="130" t="s">
        <v>214</v>
      </c>
      <c r="C59" s="131">
        <v>86135</v>
      </c>
      <c r="D59" s="132"/>
      <c r="E59" s="132"/>
      <c r="F59" s="114">
        <f t="shared" si="6"/>
        <v>0</v>
      </c>
      <c r="G59" s="132"/>
      <c r="H59" s="132"/>
      <c r="I59" s="128">
        <f t="shared" si="20"/>
        <v>112587</v>
      </c>
      <c r="J59" s="132"/>
      <c r="K59" s="128">
        <f t="shared" si="9"/>
        <v>112587</v>
      </c>
      <c r="L59" s="132">
        <v>112587</v>
      </c>
      <c r="M59" s="128">
        <f t="shared" si="10"/>
        <v>0</v>
      </c>
      <c r="N59" s="132"/>
      <c r="O59" s="132"/>
      <c r="P59" s="360">
        <f t="shared" si="1"/>
        <v>130.70993208335753</v>
      </c>
      <c r="Q59" s="361">
        <f t="shared" si="3"/>
        <v>0</v>
      </c>
      <c r="R59" s="361">
        <f t="shared" si="4"/>
        <v>0</v>
      </c>
      <c r="S59" s="360">
        <f t="shared" si="5"/>
        <v>0</v>
      </c>
      <c r="T59" s="360">
        <f t="shared" si="5"/>
        <v>0</v>
      </c>
      <c r="U59" s="360">
        <f t="shared" si="5"/>
        <v>0</v>
      </c>
    </row>
    <row r="60" spans="1:21" s="18" customFormat="1" ht="30">
      <c r="A60" s="130"/>
      <c r="B60" s="130" t="s">
        <v>767</v>
      </c>
      <c r="C60" s="131"/>
      <c r="D60" s="132"/>
      <c r="E60" s="132"/>
      <c r="F60" s="114"/>
      <c r="G60" s="132"/>
      <c r="H60" s="132"/>
      <c r="I60" s="128">
        <f t="shared" si="20"/>
        <v>12083</v>
      </c>
      <c r="J60" s="132"/>
      <c r="K60" s="128">
        <f t="shared" si="9"/>
        <v>12083</v>
      </c>
      <c r="L60" s="132">
        <v>12083</v>
      </c>
      <c r="M60" s="128"/>
      <c r="N60" s="132"/>
      <c r="O60" s="132"/>
      <c r="P60" s="360">
        <f t="shared" si="1"/>
        <v>0</v>
      </c>
      <c r="Q60" s="361"/>
      <c r="R60" s="361"/>
      <c r="S60" s="360"/>
      <c r="T60" s="360"/>
      <c r="U60" s="360"/>
    </row>
    <row r="61" spans="1:21" s="18" customFormat="1" ht="15">
      <c r="A61" s="130"/>
      <c r="B61" s="130" t="s">
        <v>215</v>
      </c>
      <c r="C61" s="131"/>
      <c r="D61" s="132"/>
      <c r="E61" s="132"/>
      <c r="F61" s="114"/>
      <c r="G61" s="132"/>
      <c r="H61" s="132"/>
      <c r="I61" s="128">
        <f t="shared" si="20"/>
        <v>1729</v>
      </c>
      <c r="J61" s="132"/>
      <c r="K61" s="128">
        <f t="shared" si="9"/>
        <v>1729</v>
      </c>
      <c r="L61" s="132">
        <v>1729</v>
      </c>
      <c r="M61" s="128"/>
      <c r="N61" s="132"/>
      <c r="O61" s="132"/>
      <c r="P61" s="360">
        <f t="shared" si="1"/>
        <v>0</v>
      </c>
      <c r="Q61" s="361"/>
      <c r="R61" s="361"/>
      <c r="S61" s="360"/>
      <c r="T61" s="360"/>
      <c r="U61" s="360"/>
    </row>
    <row r="62" spans="1:21" s="15" customFormat="1" ht="15">
      <c r="A62" s="112">
        <v>16</v>
      </c>
      <c r="B62" s="113" t="s">
        <v>160</v>
      </c>
      <c r="C62" s="114">
        <f>C63+C64</f>
        <v>9814.5</v>
      </c>
      <c r="D62" s="114">
        <f>D63+D64</f>
        <v>8000</v>
      </c>
      <c r="E62" s="114">
        <f>E63+E64</f>
        <v>8000</v>
      </c>
      <c r="F62" s="114">
        <f t="shared" si="6"/>
        <v>7685</v>
      </c>
      <c r="G62" s="114">
        <f>G63+G64</f>
        <v>135</v>
      </c>
      <c r="H62" s="114">
        <f>H63+H64</f>
        <v>7550</v>
      </c>
      <c r="I62" s="114">
        <f aca="true" t="shared" si="21" ref="I62:O62">I63+I64</f>
        <v>6247.317159</v>
      </c>
      <c r="J62" s="114">
        <f t="shared" si="21"/>
        <v>0</v>
      </c>
      <c r="K62" s="114">
        <f t="shared" si="9"/>
        <v>6247.317159</v>
      </c>
      <c r="L62" s="114">
        <f t="shared" si="21"/>
        <v>0</v>
      </c>
      <c r="M62" s="114">
        <f t="shared" si="10"/>
        <v>6247.317159</v>
      </c>
      <c r="N62" s="114">
        <f t="shared" si="21"/>
        <v>6247.317159</v>
      </c>
      <c r="O62" s="114">
        <f t="shared" si="21"/>
        <v>0</v>
      </c>
      <c r="P62" s="360">
        <f t="shared" si="1"/>
        <v>63.65395240715268</v>
      </c>
      <c r="Q62" s="361">
        <f t="shared" si="3"/>
        <v>78.0914644875</v>
      </c>
      <c r="R62" s="361">
        <f t="shared" si="4"/>
        <v>78.0914644875</v>
      </c>
      <c r="S62" s="360">
        <f t="shared" si="5"/>
        <v>81.29235080026025</v>
      </c>
      <c r="T62" s="360">
        <f t="shared" si="5"/>
        <v>0</v>
      </c>
      <c r="U62" s="360">
        <f t="shared" si="5"/>
        <v>82.74592263576159</v>
      </c>
    </row>
    <row r="63" spans="1:21" s="21" customFormat="1" ht="15">
      <c r="A63" s="126"/>
      <c r="B63" s="126" t="s">
        <v>161</v>
      </c>
      <c r="C63" s="127"/>
      <c r="D63" s="128">
        <v>450</v>
      </c>
      <c r="E63" s="128">
        <v>450</v>
      </c>
      <c r="F63" s="114">
        <f t="shared" si="6"/>
        <v>135</v>
      </c>
      <c r="G63" s="128">
        <f>E63*30%</f>
        <v>135</v>
      </c>
      <c r="H63" s="128">
        <v>0</v>
      </c>
      <c r="I63" s="128">
        <f>J63+L63+N63+O63</f>
        <v>0</v>
      </c>
      <c r="J63" s="128">
        <v>0</v>
      </c>
      <c r="K63" s="121">
        <f t="shared" si="9"/>
        <v>0</v>
      </c>
      <c r="L63" s="128"/>
      <c r="M63" s="121">
        <f t="shared" si="10"/>
        <v>0</v>
      </c>
      <c r="N63" s="128"/>
      <c r="O63" s="128"/>
      <c r="P63" s="360">
        <f t="shared" si="1"/>
        <v>0</v>
      </c>
      <c r="Q63" s="361">
        <f t="shared" si="3"/>
        <v>0</v>
      </c>
      <c r="R63" s="361">
        <f t="shared" si="4"/>
        <v>0</v>
      </c>
      <c r="S63" s="360">
        <f t="shared" si="5"/>
        <v>0</v>
      </c>
      <c r="T63" s="360">
        <f t="shared" si="5"/>
        <v>0</v>
      </c>
      <c r="U63" s="360">
        <f t="shared" si="5"/>
        <v>0</v>
      </c>
    </row>
    <row r="64" spans="1:21" s="17" customFormat="1" ht="30">
      <c r="A64" s="125"/>
      <c r="B64" s="126" t="s">
        <v>162</v>
      </c>
      <c r="C64" s="127">
        <v>9814.5</v>
      </c>
      <c r="D64" s="128">
        <f>7550</f>
        <v>7550</v>
      </c>
      <c r="E64" s="128">
        <f>7550</f>
        <v>7550</v>
      </c>
      <c r="F64" s="114">
        <f t="shared" si="6"/>
        <v>7550</v>
      </c>
      <c r="G64" s="128">
        <v>0</v>
      </c>
      <c r="H64" s="128">
        <f>E64-G64</f>
        <v>7550</v>
      </c>
      <c r="I64" s="128">
        <f>J64+L64+N64+O64</f>
        <v>6247.317159</v>
      </c>
      <c r="J64" s="128"/>
      <c r="K64" s="121">
        <f t="shared" si="9"/>
        <v>6247.317159</v>
      </c>
      <c r="L64" s="128">
        <v>0</v>
      </c>
      <c r="M64" s="121">
        <f t="shared" si="10"/>
        <v>6247.317159</v>
      </c>
      <c r="N64" s="128">
        <v>6247.317159</v>
      </c>
      <c r="O64" s="128">
        <v>0</v>
      </c>
      <c r="P64" s="360">
        <f t="shared" si="1"/>
        <v>63.65395240715268</v>
      </c>
      <c r="Q64" s="361">
        <f t="shared" si="3"/>
        <v>82.74592263576159</v>
      </c>
      <c r="R64" s="361">
        <f t="shared" si="4"/>
        <v>82.74592263576159</v>
      </c>
      <c r="S64" s="360">
        <f t="shared" si="5"/>
        <v>82.74592263576159</v>
      </c>
      <c r="T64" s="360">
        <f t="shared" si="5"/>
        <v>0</v>
      </c>
      <c r="U64" s="360">
        <f t="shared" si="5"/>
        <v>82.74592263576159</v>
      </c>
    </row>
    <row r="65" spans="1:21" s="15" customFormat="1" ht="28.5">
      <c r="A65" s="112">
        <v>17</v>
      </c>
      <c r="B65" s="113" t="s">
        <v>163</v>
      </c>
      <c r="C65" s="124">
        <v>3848</v>
      </c>
      <c r="D65" s="114">
        <v>3000</v>
      </c>
      <c r="E65" s="114">
        <v>3000</v>
      </c>
      <c r="F65" s="114">
        <f t="shared" si="6"/>
        <v>3000</v>
      </c>
      <c r="G65" s="114">
        <v>0</v>
      </c>
      <c r="H65" s="114">
        <f>E65-G65</f>
        <v>3000</v>
      </c>
      <c r="I65" s="114">
        <f>J65+L65+N65+O65</f>
        <v>3866.6216849999996</v>
      </c>
      <c r="J65" s="114">
        <v>0</v>
      </c>
      <c r="K65" s="114">
        <f t="shared" si="9"/>
        <v>3866.6216849999996</v>
      </c>
      <c r="L65" s="114">
        <v>28.876829</v>
      </c>
      <c r="M65" s="114">
        <f t="shared" si="10"/>
        <v>3837.744856</v>
      </c>
      <c r="N65" s="114">
        <v>0</v>
      </c>
      <c r="O65" s="114">
        <v>3837.744856</v>
      </c>
      <c r="P65" s="360">
        <f t="shared" si="1"/>
        <v>100.48393152286901</v>
      </c>
      <c r="Q65" s="361">
        <f t="shared" si="3"/>
        <v>128.88738949999998</v>
      </c>
      <c r="R65" s="361">
        <f t="shared" si="4"/>
        <v>128.88738949999998</v>
      </c>
      <c r="S65" s="360">
        <f t="shared" si="5"/>
        <v>128.88738949999998</v>
      </c>
      <c r="T65" s="360">
        <f t="shared" si="5"/>
        <v>0</v>
      </c>
      <c r="U65" s="360">
        <f t="shared" si="5"/>
        <v>127.92482853333334</v>
      </c>
    </row>
    <row r="66" spans="1:21" s="15" customFormat="1" ht="15">
      <c r="A66" s="112">
        <v>18</v>
      </c>
      <c r="B66" s="113" t="s">
        <v>164</v>
      </c>
      <c r="C66" s="124"/>
      <c r="D66" s="114"/>
      <c r="E66" s="114"/>
      <c r="F66" s="114">
        <f t="shared" si="6"/>
        <v>0</v>
      </c>
      <c r="G66" s="114"/>
      <c r="H66" s="114"/>
      <c r="I66" s="114">
        <f>J66+L66+N66+O66</f>
        <v>664.956021</v>
      </c>
      <c r="J66" s="114">
        <v>0</v>
      </c>
      <c r="K66" s="114">
        <f t="shared" si="9"/>
        <v>664.956021</v>
      </c>
      <c r="L66" s="114">
        <v>664.956021</v>
      </c>
      <c r="M66" s="114">
        <f t="shared" si="10"/>
        <v>0</v>
      </c>
      <c r="N66" s="114">
        <v>0</v>
      </c>
      <c r="O66" s="114">
        <v>0</v>
      </c>
      <c r="P66" s="360">
        <f t="shared" si="1"/>
        <v>0</v>
      </c>
      <c r="Q66" s="361">
        <f t="shared" si="3"/>
        <v>0</v>
      </c>
      <c r="R66" s="361">
        <f t="shared" si="4"/>
        <v>0</v>
      </c>
      <c r="S66" s="360">
        <f t="shared" si="5"/>
        <v>0</v>
      </c>
      <c r="T66" s="360">
        <f t="shared" si="5"/>
        <v>0</v>
      </c>
      <c r="U66" s="360">
        <f t="shared" si="5"/>
        <v>0</v>
      </c>
    </row>
    <row r="67" spans="1:21" s="15" customFormat="1" ht="28.5">
      <c r="A67" s="112">
        <v>19</v>
      </c>
      <c r="B67" s="113" t="s">
        <v>165</v>
      </c>
      <c r="C67" s="124">
        <f>108526.5</f>
        <v>108526.5</v>
      </c>
      <c r="D67" s="114">
        <v>70000</v>
      </c>
      <c r="E67" s="114">
        <v>70000</v>
      </c>
      <c r="F67" s="114">
        <f t="shared" si="6"/>
        <v>70000</v>
      </c>
      <c r="G67" s="114">
        <v>70000</v>
      </c>
      <c r="H67" s="114">
        <f>E67-G67</f>
        <v>0</v>
      </c>
      <c r="I67" s="114">
        <f>J67+L67+N67+O67</f>
        <v>72781.406909</v>
      </c>
      <c r="J67" s="114">
        <v>0</v>
      </c>
      <c r="K67" s="114">
        <f t="shared" si="9"/>
        <v>72781.406909</v>
      </c>
      <c r="L67" s="114">
        <v>72781.406909</v>
      </c>
      <c r="M67" s="114">
        <f t="shared" si="10"/>
        <v>0</v>
      </c>
      <c r="N67" s="114">
        <v>0</v>
      </c>
      <c r="O67" s="114">
        <v>0</v>
      </c>
      <c r="P67" s="360">
        <f t="shared" si="1"/>
        <v>67.0632581986888</v>
      </c>
      <c r="Q67" s="361">
        <f t="shared" si="3"/>
        <v>103.97343844142857</v>
      </c>
      <c r="R67" s="361">
        <f t="shared" si="4"/>
        <v>103.97343844142857</v>
      </c>
      <c r="S67" s="360">
        <f t="shared" si="5"/>
        <v>103.97343844142857</v>
      </c>
      <c r="T67" s="360">
        <f t="shared" si="5"/>
        <v>103.97343844142857</v>
      </c>
      <c r="U67" s="360">
        <f t="shared" si="5"/>
        <v>0</v>
      </c>
    </row>
    <row r="68" spans="1:21" s="12" customFormat="1" ht="15">
      <c r="A68" s="112" t="s">
        <v>39</v>
      </c>
      <c r="B68" s="113" t="s">
        <v>166</v>
      </c>
      <c r="C68" s="114">
        <f>SUM(C69:C72)</f>
        <v>108453</v>
      </c>
      <c r="D68" s="114">
        <f>SUM(D69:D72)</f>
        <v>90000</v>
      </c>
      <c r="E68" s="114">
        <f>SUM(E69:E72)</f>
        <v>90000</v>
      </c>
      <c r="F68" s="114">
        <f t="shared" si="6"/>
        <v>0</v>
      </c>
      <c r="G68" s="121"/>
      <c r="H68" s="121"/>
      <c r="I68" s="114">
        <f aca="true" t="shared" si="22" ref="I68:O68">SUM(I69:I72)</f>
        <v>295169.0433339999</v>
      </c>
      <c r="J68" s="114">
        <f t="shared" si="22"/>
        <v>295169.0433339999</v>
      </c>
      <c r="K68" s="121">
        <f t="shared" si="9"/>
        <v>0</v>
      </c>
      <c r="L68" s="114">
        <f t="shared" si="22"/>
        <v>0</v>
      </c>
      <c r="M68" s="121">
        <f t="shared" si="10"/>
        <v>0</v>
      </c>
      <c r="N68" s="114">
        <f t="shared" si="22"/>
        <v>0</v>
      </c>
      <c r="O68" s="114">
        <f t="shared" si="22"/>
        <v>0</v>
      </c>
      <c r="P68" s="360">
        <f t="shared" si="1"/>
        <v>272.163096764497</v>
      </c>
      <c r="Q68" s="361">
        <f t="shared" si="3"/>
        <v>327.9656037044444</v>
      </c>
      <c r="R68" s="361">
        <f t="shared" si="4"/>
        <v>327.9656037044444</v>
      </c>
      <c r="S68" s="360">
        <f t="shared" si="5"/>
        <v>0</v>
      </c>
      <c r="T68" s="360">
        <f t="shared" si="5"/>
        <v>0</v>
      </c>
      <c r="U68" s="360">
        <f t="shared" si="5"/>
        <v>0</v>
      </c>
    </row>
    <row r="69" spans="1:21" ht="15">
      <c r="A69" s="118">
        <v>1</v>
      </c>
      <c r="B69" s="119" t="s">
        <v>167</v>
      </c>
      <c r="C69" s="120">
        <v>4303</v>
      </c>
      <c r="D69" s="121">
        <v>1700</v>
      </c>
      <c r="E69" s="121">
        <v>1700</v>
      </c>
      <c r="F69" s="114">
        <f t="shared" si="6"/>
        <v>0</v>
      </c>
      <c r="G69" s="121"/>
      <c r="H69" s="121"/>
      <c r="I69" s="121">
        <f>J69+L69+N69+O69</f>
        <v>3790.833299</v>
      </c>
      <c r="J69" s="121">
        <v>3790.833299</v>
      </c>
      <c r="K69" s="121">
        <f t="shared" si="9"/>
        <v>0</v>
      </c>
      <c r="L69" s="121"/>
      <c r="M69" s="121">
        <f t="shared" si="10"/>
        <v>0</v>
      </c>
      <c r="N69" s="121"/>
      <c r="O69" s="121"/>
      <c r="P69" s="360">
        <f t="shared" si="1"/>
        <v>88.0974505926098</v>
      </c>
      <c r="Q69" s="361">
        <f t="shared" si="3"/>
        <v>222.99019405882353</v>
      </c>
      <c r="R69" s="361">
        <f t="shared" si="4"/>
        <v>222.99019405882353</v>
      </c>
      <c r="S69" s="360">
        <f t="shared" si="5"/>
        <v>0</v>
      </c>
      <c r="T69" s="360">
        <f t="shared" si="5"/>
        <v>0</v>
      </c>
      <c r="U69" s="360">
        <f t="shared" si="5"/>
        <v>0</v>
      </c>
    </row>
    <row r="70" spans="1:21" ht="15">
      <c r="A70" s="118">
        <v>2</v>
      </c>
      <c r="B70" s="119" t="s">
        <v>168</v>
      </c>
      <c r="C70" s="120">
        <v>0</v>
      </c>
      <c r="D70" s="121">
        <v>6300</v>
      </c>
      <c r="E70" s="121">
        <v>6300</v>
      </c>
      <c r="F70" s="114">
        <f t="shared" si="6"/>
        <v>0</v>
      </c>
      <c r="G70" s="121"/>
      <c r="H70" s="121"/>
      <c r="I70" s="121">
        <f>J70+L70+N70+O70</f>
        <v>1144.216508</v>
      </c>
      <c r="J70" s="121">
        <v>1144.216508</v>
      </c>
      <c r="K70" s="121">
        <f t="shared" si="9"/>
        <v>0</v>
      </c>
      <c r="L70" s="121"/>
      <c r="M70" s="121">
        <f t="shared" si="10"/>
        <v>0</v>
      </c>
      <c r="N70" s="121"/>
      <c r="O70" s="121"/>
      <c r="P70" s="360">
        <f t="shared" si="1"/>
        <v>0</v>
      </c>
      <c r="Q70" s="361">
        <f t="shared" si="3"/>
        <v>18.162166793650794</v>
      </c>
      <c r="R70" s="361">
        <f t="shared" si="4"/>
        <v>18.162166793650794</v>
      </c>
      <c r="S70" s="360">
        <f t="shared" si="5"/>
        <v>0</v>
      </c>
      <c r="T70" s="360">
        <f t="shared" si="5"/>
        <v>0</v>
      </c>
      <c r="U70" s="360">
        <f t="shared" si="5"/>
        <v>0</v>
      </c>
    </row>
    <row r="71" spans="1:21" ht="15">
      <c r="A71" s="118">
        <v>3</v>
      </c>
      <c r="B71" s="119" t="s">
        <v>169</v>
      </c>
      <c r="C71" s="120">
        <v>103948</v>
      </c>
      <c r="D71" s="121">
        <v>82000</v>
      </c>
      <c r="E71" s="121">
        <v>82000</v>
      </c>
      <c r="F71" s="114">
        <f t="shared" si="6"/>
        <v>0</v>
      </c>
      <c r="G71" s="121"/>
      <c r="H71" s="121"/>
      <c r="I71" s="121">
        <f>J71+L71+N71+O71</f>
        <v>289818.40747</v>
      </c>
      <c r="J71" s="121">
        <v>289818.40747</v>
      </c>
      <c r="K71" s="121">
        <f t="shared" si="9"/>
        <v>0</v>
      </c>
      <c r="L71" s="121"/>
      <c r="M71" s="121">
        <f t="shared" si="10"/>
        <v>0</v>
      </c>
      <c r="N71" s="121"/>
      <c r="O71" s="121"/>
      <c r="P71" s="360">
        <f t="shared" si="1"/>
        <v>278.8109511197907</v>
      </c>
      <c r="Q71" s="361">
        <f t="shared" si="3"/>
        <v>353.43708228048774</v>
      </c>
      <c r="R71" s="361">
        <f t="shared" si="4"/>
        <v>353.43708228048774</v>
      </c>
      <c r="S71" s="360">
        <f t="shared" si="5"/>
        <v>0</v>
      </c>
      <c r="T71" s="360">
        <f t="shared" si="5"/>
        <v>0</v>
      </c>
      <c r="U71" s="360">
        <f t="shared" si="5"/>
        <v>0</v>
      </c>
    </row>
    <row r="72" spans="1:21" ht="15">
      <c r="A72" s="118">
        <v>4</v>
      </c>
      <c r="B72" s="119" t="s">
        <v>170</v>
      </c>
      <c r="C72" s="120">
        <v>202</v>
      </c>
      <c r="D72" s="121"/>
      <c r="E72" s="121"/>
      <c r="F72" s="114">
        <f t="shared" si="6"/>
        <v>0</v>
      </c>
      <c r="G72" s="121"/>
      <c r="H72" s="121"/>
      <c r="I72" s="121">
        <f>J72+L72+N72+O72</f>
        <v>415.586057</v>
      </c>
      <c r="J72" s="121">
        <v>415.586057</v>
      </c>
      <c r="K72" s="121">
        <f t="shared" si="9"/>
        <v>0</v>
      </c>
      <c r="L72" s="121"/>
      <c r="M72" s="121">
        <f t="shared" si="10"/>
        <v>0</v>
      </c>
      <c r="N72" s="121"/>
      <c r="O72" s="121"/>
      <c r="P72" s="360">
        <f t="shared" si="1"/>
        <v>205.7356717821782</v>
      </c>
      <c r="Q72" s="361">
        <f t="shared" si="3"/>
        <v>0</v>
      </c>
      <c r="R72" s="361">
        <f t="shared" si="4"/>
        <v>0</v>
      </c>
      <c r="S72" s="360">
        <f t="shared" si="5"/>
        <v>0</v>
      </c>
      <c r="T72" s="360">
        <f t="shared" si="5"/>
        <v>0</v>
      </c>
      <c r="U72" s="360">
        <f t="shared" si="5"/>
        <v>0</v>
      </c>
    </row>
    <row r="73" spans="1:21" s="12" customFormat="1" ht="15">
      <c r="A73" s="112" t="s">
        <v>87</v>
      </c>
      <c r="B73" s="113" t="s">
        <v>171</v>
      </c>
      <c r="C73" s="124"/>
      <c r="D73" s="114"/>
      <c r="E73" s="114"/>
      <c r="F73" s="114">
        <f t="shared" si="6"/>
        <v>0</v>
      </c>
      <c r="G73" s="121"/>
      <c r="H73" s="121"/>
      <c r="I73" s="114">
        <f>J73+L73+N73+O73</f>
        <v>21843</v>
      </c>
      <c r="J73" s="114">
        <v>0</v>
      </c>
      <c r="K73" s="114">
        <f t="shared" si="9"/>
        <v>21843</v>
      </c>
      <c r="L73" s="114">
        <v>21843</v>
      </c>
      <c r="M73" s="121">
        <f t="shared" si="10"/>
        <v>0</v>
      </c>
      <c r="N73" s="114"/>
      <c r="O73" s="114"/>
      <c r="P73" s="360">
        <f t="shared" si="1"/>
        <v>0</v>
      </c>
      <c r="Q73" s="361">
        <f t="shared" si="3"/>
        <v>0</v>
      </c>
      <c r="R73" s="361">
        <f t="shared" si="4"/>
        <v>0</v>
      </c>
      <c r="S73" s="360">
        <f t="shared" si="5"/>
        <v>0</v>
      </c>
      <c r="T73" s="360">
        <f t="shared" si="5"/>
        <v>0</v>
      </c>
      <c r="U73" s="360">
        <f t="shared" si="5"/>
        <v>0</v>
      </c>
    </row>
    <row r="74" spans="1:21" s="15" customFormat="1" ht="15">
      <c r="A74" s="112" t="s">
        <v>88</v>
      </c>
      <c r="B74" s="113" t="s">
        <v>172</v>
      </c>
      <c r="C74" s="124"/>
      <c r="D74" s="114">
        <v>0</v>
      </c>
      <c r="E74" s="114"/>
      <c r="F74" s="114">
        <f t="shared" si="6"/>
        <v>0</v>
      </c>
      <c r="G74" s="121"/>
      <c r="H74" s="121"/>
      <c r="I74" s="114"/>
      <c r="J74" s="114"/>
      <c r="K74" s="121">
        <f t="shared" si="9"/>
        <v>0</v>
      </c>
      <c r="L74" s="114"/>
      <c r="M74" s="121">
        <f t="shared" si="10"/>
        <v>0</v>
      </c>
      <c r="N74" s="114"/>
      <c r="O74" s="114"/>
      <c r="P74" s="360">
        <f aca="true" t="shared" si="23" ref="P74:P95">IF(C74=0,0,I74/C74*100)</f>
        <v>0</v>
      </c>
      <c r="Q74" s="361">
        <f t="shared" si="3"/>
        <v>0</v>
      </c>
      <c r="R74" s="361">
        <f t="shared" si="4"/>
        <v>0</v>
      </c>
      <c r="S74" s="360">
        <f t="shared" si="5"/>
        <v>0</v>
      </c>
      <c r="T74" s="360">
        <f t="shared" si="5"/>
        <v>0</v>
      </c>
      <c r="U74" s="360">
        <f t="shared" si="5"/>
        <v>0</v>
      </c>
    </row>
    <row r="75" spans="1:21" s="12" customFormat="1" ht="15">
      <c r="A75" s="112" t="s">
        <v>40</v>
      </c>
      <c r="B75" s="113" t="s">
        <v>182</v>
      </c>
      <c r="C75" s="124">
        <f>C76+C77</f>
        <v>39248</v>
      </c>
      <c r="D75" s="124">
        <f>D76+D77</f>
        <v>0</v>
      </c>
      <c r="E75" s="124">
        <f>E76+E77</f>
        <v>31000</v>
      </c>
      <c r="F75" s="114">
        <f t="shared" si="6"/>
        <v>31000</v>
      </c>
      <c r="G75" s="124">
        <f>G76+G77</f>
        <v>23710</v>
      </c>
      <c r="H75" s="124">
        <f>H76+H77</f>
        <v>7290</v>
      </c>
      <c r="I75" s="114">
        <f>I76+I77</f>
        <v>43933.81919</v>
      </c>
      <c r="J75" s="114">
        <f aca="true" t="shared" si="24" ref="J75:O75">J76+J77</f>
        <v>0</v>
      </c>
      <c r="K75" s="114">
        <f t="shared" si="9"/>
        <v>43933.819189999995</v>
      </c>
      <c r="L75" s="114">
        <f t="shared" si="24"/>
        <v>43849.87919</v>
      </c>
      <c r="M75" s="114">
        <f t="shared" si="10"/>
        <v>83.94</v>
      </c>
      <c r="N75" s="114">
        <f t="shared" si="24"/>
        <v>62.34</v>
      </c>
      <c r="O75" s="114">
        <f t="shared" si="24"/>
        <v>21.6</v>
      </c>
      <c r="P75" s="360">
        <f t="shared" si="23"/>
        <v>111.93900119751325</v>
      </c>
      <c r="Q75" s="361">
        <f aca="true" t="shared" si="25" ref="Q75:Q95">IF(D75=0,0,I75/D75*100)</f>
        <v>0</v>
      </c>
      <c r="R75" s="361">
        <f aca="true" t="shared" si="26" ref="R75:R95">IF(E75=0,0,I75/E75*100)</f>
        <v>141.7219973870968</v>
      </c>
      <c r="S75" s="360">
        <f aca="true" t="shared" si="27" ref="S75:U95">IF(F75=0,0,K75/F75*100)</f>
        <v>141.72199738709676</v>
      </c>
      <c r="T75" s="360">
        <f t="shared" si="27"/>
        <v>184.94255246731336</v>
      </c>
      <c r="U75" s="360">
        <f t="shared" si="27"/>
        <v>1.151440329218107</v>
      </c>
    </row>
    <row r="76" spans="1:21" ht="15">
      <c r="A76" s="118">
        <v>1</v>
      </c>
      <c r="B76" s="119" t="s">
        <v>174</v>
      </c>
      <c r="C76" s="137">
        <v>12543</v>
      </c>
      <c r="D76" s="121"/>
      <c r="E76" s="121">
        <v>16000</v>
      </c>
      <c r="F76" s="121">
        <f aca="true" t="shared" si="28" ref="F76:F95">G76+H76</f>
        <v>16000</v>
      </c>
      <c r="G76" s="121">
        <v>8710</v>
      </c>
      <c r="H76" s="121">
        <f>E76-G76</f>
        <v>7290</v>
      </c>
      <c r="I76" s="121"/>
      <c r="J76" s="121"/>
      <c r="K76" s="121">
        <f t="shared" si="9"/>
        <v>0</v>
      </c>
      <c r="L76" s="121"/>
      <c r="M76" s="121">
        <f t="shared" si="10"/>
        <v>0</v>
      </c>
      <c r="N76" s="121"/>
      <c r="O76" s="121"/>
      <c r="P76" s="360">
        <f t="shared" si="23"/>
        <v>0</v>
      </c>
      <c r="Q76" s="361">
        <f t="shared" si="25"/>
        <v>0</v>
      </c>
      <c r="R76" s="361">
        <f t="shared" si="26"/>
        <v>0</v>
      </c>
      <c r="S76" s="360">
        <f t="shared" si="27"/>
        <v>0</v>
      </c>
      <c r="T76" s="360">
        <f t="shared" si="27"/>
        <v>0</v>
      </c>
      <c r="U76" s="360">
        <f t="shared" si="27"/>
        <v>0</v>
      </c>
    </row>
    <row r="77" spans="1:21" ht="15">
      <c r="A77" s="118">
        <v>2</v>
      </c>
      <c r="B77" s="119" t="s">
        <v>175</v>
      </c>
      <c r="C77" s="138">
        <f>C78+C79</f>
        <v>26705</v>
      </c>
      <c r="D77" s="121"/>
      <c r="E77" s="121">
        <v>15000</v>
      </c>
      <c r="F77" s="121">
        <f t="shared" si="28"/>
        <v>15000</v>
      </c>
      <c r="G77" s="121">
        <v>15000</v>
      </c>
      <c r="H77" s="121">
        <f>E77-G77</f>
        <v>0</v>
      </c>
      <c r="I77" s="121">
        <f>I78+I79</f>
        <v>43933.81919</v>
      </c>
      <c r="J77" s="121">
        <f aca="true" t="shared" si="29" ref="J77:O77">J78+J79</f>
        <v>0</v>
      </c>
      <c r="K77" s="121">
        <f t="shared" si="9"/>
        <v>43933.819189999995</v>
      </c>
      <c r="L77" s="121">
        <f t="shared" si="29"/>
        <v>43849.87919</v>
      </c>
      <c r="M77" s="121">
        <f t="shared" si="10"/>
        <v>83.94</v>
      </c>
      <c r="N77" s="121">
        <f t="shared" si="29"/>
        <v>62.34</v>
      </c>
      <c r="O77" s="121">
        <f t="shared" si="29"/>
        <v>21.6</v>
      </c>
      <c r="P77" s="360">
        <f t="shared" si="23"/>
        <v>164.51533117393745</v>
      </c>
      <c r="Q77" s="361">
        <f t="shared" si="25"/>
        <v>0</v>
      </c>
      <c r="R77" s="361">
        <f t="shared" si="26"/>
        <v>292.89212793333337</v>
      </c>
      <c r="S77" s="360">
        <f t="shared" si="27"/>
        <v>292.89212793333326</v>
      </c>
      <c r="T77" s="360">
        <f t="shared" si="27"/>
        <v>292.3325279333334</v>
      </c>
      <c r="U77" s="360">
        <f t="shared" si="27"/>
        <v>0</v>
      </c>
    </row>
    <row r="78" spans="1:21" s="17" customFormat="1" ht="15" hidden="1" outlineLevel="1">
      <c r="A78" s="125"/>
      <c r="B78" s="126" t="s">
        <v>176</v>
      </c>
      <c r="C78" s="131"/>
      <c r="D78" s="128"/>
      <c r="E78" s="128"/>
      <c r="F78" s="368">
        <f t="shared" si="28"/>
        <v>0</v>
      </c>
      <c r="G78" s="128"/>
      <c r="H78" s="128"/>
      <c r="I78" s="128">
        <f>J78+L78+N78+O78</f>
        <v>43849.87919</v>
      </c>
      <c r="J78" s="128"/>
      <c r="K78" s="128">
        <f t="shared" si="9"/>
        <v>43849.87919</v>
      </c>
      <c r="L78" s="128">
        <v>43849.87919</v>
      </c>
      <c r="M78" s="128">
        <f t="shared" si="10"/>
        <v>0</v>
      </c>
      <c r="N78" s="128"/>
      <c r="O78" s="128"/>
      <c r="P78" s="369">
        <f t="shared" si="23"/>
        <v>0</v>
      </c>
      <c r="Q78" s="370">
        <f t="shared" si="25"/>
        <v>0</v>
      </c>
      <c r="R78" s="370">
        <f t="shared" si="26"/>
        <v>0</v>
      </c>
      <c r="S78" s="369">
        <f t="shared" si="27"/>
        <v>0</v>
      </c>
      <c r="T78" s="369">
        <f t="shared" si="27"/>
        <v>0</v>
      </c>
      <c r="U78" s="369">
        <f t="shared" si="27"/>
        <v>0</v>
      </c>
    </row>
    <row r="79" spans="1:21" s="17" customFormat="1" ht="21" customHeight="1" hidden="1" outlineLevel="1">
      <c r="A79" s="125"/>
      <c r="B79" s="126" t="s">
        <v>213</v>
      </c>
      <c r="C79" s="131">
        <v>26705</v>
      </c>
      <c r="D79" s="128"/>
      <c r="E79" s="128"/>
      <c r="F79" s="368">
        <f t="shared" si="28"/>
        <v>0</v>
      </c>
      <c r="G79" s="128"/>
      <c r="H79" s="128"/>
      <c r="I79" s="128">
        <f>J79+L79+N79+O79</f>
        <v>83.94</v>
      </c>
      <c r="J79" s="128"/>
      <c r="K79" s="128">
        <f aca="true" t="shared" si="30" ref="K79:K95">L79+N79+O79</f>
        <v>83.94</v>
      </c>
      <c r="L79" s="128"/>
      <c r="M79" s="128">
        <f aca="true" t="shared" si="31" ref="M79:M95">N79+O79</f>
        <v>83.94</v>
      </c>
      <c r="N79" s="128">
        <v>62.34</v>
      </c>
      <c r="O79" s="128">
        <v>21.6</v>
      </c>
      <c r="P79" s="369">
        <f t="shared" si="23"/>
        <v>0.3143231604568433</v>
      </c>
      <c r="Q79" s="370">
        <f t="shared" si="25"/>
        <v>0</v>
      </c>
      <c r="R79" s="370">
        <f t="shared" si="26"/>
        <v>0</v>
      </c>
      <c r="S79" s="369">
        <f t="shared" si="27"/>
        <v>0</v>
      </c>
      <c r="T79" s="369">
        <f t="shared" si="27"/>
        <v>0</v>
      </c>
      <c r="U79" s="369">
        <f t="shared" si="27"/>
        <v>0</v>
      </c>
    </row>
    <row r="80" spans="1:21" s="154" customFormat="1" ht="15" collapsed="1">
      <c r="A80" s="129"/>
      <c r="B80" s="115" t="s">
        <v>188</v>
      </c>
      <c r="C80" s="139">
        <f>C82+C93</f>
        <v>8706327.02</v>
      </c>
      <c r="D80" s="139">
        <f>D82+D93</f>
        <v>5280534</v>
      </c>
      <c r="E80" s="139">
        <f>E82+E93</f>
        <v>5333589</v>
      </c>
      <c r="F80" s="139">
        <f>F82+F93</f>
        <v>5333589</v>
      </c>
      <c r="G80" s="139">
        <f>G82+G93</f>
        <v>4605397</v>
      </c>
      <c r="H80" s="139">
        <f>H82+H93</f>
        <v>728192</v>
      </c>
      <c r="I80" s="132"/>
      <c r="J80" s="132"/>
      <c r="K80" s="117">
        <f>K82+K93</f>
        <v>10684221.919497</v>
      </c>
      <c r="L80" s="117">
        <f>L82+L93</f>
        <v>6705299.525386</v>
      </c>
      <c r="M80" s="117">
        <f>M82+M93</f>
        <v>3978922.394111</v>
      </c>
      <c r="N80" s="132"/>
      <c r="O80" s="132"/>
      <c r="P80" s="371">
        <f t="shared" si="23"/>
        <v>0</v>
      </c>
      <c r="Q80" s="363">
        <f t="shared" si="25"/>
        <v>0</v>
      </c>
      <c r="R80" s="363">
        <f t="shared" si="26"/>
        <v>0</v>
      </c>
      <c r="S80" s="362">
        <f t="shared" si="27"/>
        <v>200.31955817174892</v>
      </c>
      <c r="T80" s="362">
        <f t="shared" si="27"/>
        <v>145.5965582421233</v>
      </c>
      <c r="U80" s="362">
        <f t="shared" si="27"/>
        <v>546.4111654770994</v>
      </c>
    </row>
    <row r="81" spans="1:21" s="111" customFormat="1" ht="45">
      <c r="A81" s="129"/>
      <c r="B81" s="372" t="s">
        <v>773</v>
      </c>
      <c r="C81" s="139">
        <f>C80-2492165-14500-11057</f>
        <v>6188605.02</v>
      </c>
      <c r="D81" s="139"/>
      <c r="E81" s="139"/>
      <c r="F81" s="139"/>
      <c r="G81" s="139"/>
      <c r="H81" s="139"/>
      <c r="I81" s="132"/>
      <c r="J81" s="132"/>
      <c r="K81" s="117">
        <f>K80-N90-O90</f>
        <v>7760778.919497</v>
      </c>
      <c r="L81" s="117">
        <f>L80</f>
        <v>6705299.525386</v>
      </c>
      <c r="M81" s="117">
        <f>M80-M90</f>
        <v>1055479.394111</v>
      </c>
      <c r="N81" s="132"/>
      <c r="O81" s="132"/>
      <c r="P81" s="360">
        <f t="shared" si="23"/>
        <v>0</v>
      </c>
      <c r="Q81" s="361">
        <f t="shared" si="25"/>
        <v>0</v>
      </c>
      <c r="R81" s="361">
        <f t="shared" si="26"/>
        <v>0</v>
      </c>
      <c r="S81" s="362"/>
      <c r="T81" s="362"/>
      <c r="U81" s="362"/>
    </row>
    <row r="82" spans="1:21" s="15" customFormat="1" ht="15">
      <c r="A82" s="112" t="s">
        <v>52</v>
      </c>
      <c r="B82" s="113" t="s">
        <v>189</v>
      </c>
      <c r="C82" s="139">
        <f aca="true" t="shared" si="32" ref="C82:H82">SUM(C85:C90)</f>
        <v>8667081.512</v>
      </c>
      <c r="D82" s="114">
        <f t="shared" si="32"/>
        <v>5280534</v>
      </c>
      <c r="E82" s="114">
        <f t="shared" si="32"/>
        <v>5302589</v>
      </c>
      <c r="F82" s="114">
        <f t="shared" si="32"/>
        <v>5302589</v>
      </c>
      <c r="G82" s="114">
        <f t="shared" si="32"/>
        <v>4581687</v>
      </c>
      <c r="H82" s="114">
        <f t="shared" si="32"/>
        <v>720902</v>
      </c>
      <c r="I82" s="114"/>
      <c r="J82" s="114">
        <f aca="true" t="shared" si="33" ref="J82:O82">SUM(J85:J90)</f>
        <v>0</v>
      </c>
      <c r="K82" s="114">
        <f t="shared" si="33"/>
        <v>10640287.919497</v>
      </c>
      <c r="L82" s="114">
        <f>SUM(L85:L90)</f>
        <v>6661449.525386</v>
      </c>
      <c r="M82" s="114">
        <f t="shared" si="33"/>
        <v>3978838.394111</v>
      </c>
      <c r="N82" s="114">
        <f t="shared" si="33"/>
        <v>3453671.067735</v>
      </c>
      <c r="O82" s="114">
        <f t="shared" si="33"/>
        <v>525167.326376</v>
      </c>
      <c r="P82" s="369">
        <f t="shared" si="23"/>
        <v>0</v>
      </c>
      <c r="Q82" s="370">
        <f t="shared" si="25"/>
        <v>0</v>
      </c>
      <c r="R82" s="370">
        <f t="shared" si="26"/>
        <v>0</v>
      </c>
      <c r="S82" s="360">
        <f t="shared" si="27"/>
        <v>200.66212786804712</v>
      </c>
      <c r="T82" s="360">
        <f t="shared" si="27"/>
        <v>145.3929420623015</v>
      </c>
      <c r="U82" s="360">
        <f t="shared" si="27"/>
        <v>551.9250042462082</v>
      </c>
    </row>
    <row r="83" spans="1:21" s="24" customFormat="1" ht="42.75" customHeight="1">
      <c r="A83" s="373"/>
      <c r="B83" s="373" t="s">
        <v>342</v>
      </c>
      <c r="C83" s="374">
        <f>C82</f>
        <v>8667081.512</v>
      </c>
      <c r="D83" s="368">
        <f>D82</f>
        <v>5280534</v>
      </c>
      <c r="E83" s="368">
        <f>E82</f>
        <v>5302589</v>
      </c>
      <c r="F83" s="114">
        <f t="shared" si="28"/>
        <v>5302589</v>
      </c>
      <c r="G83" s="368">
        <f>G82</f>
        <v>4581687</v>
      </c>
      <c r="H83" s="368">
        <f>H82</f>
        <v>720902</v>
      </c>
      <c r="I83" s="114"/>
      <c r="J83" s="368"/>
      <c r="K83" s="368">
        <f>K82-N90-O90</f>
        <v>7716844.919497</v>
      </c>
      <c r="L83" s="368">
        <f>L82</f>
        <v>6661449.525386</v>
      </c>
      <c r="M83" s="368">
        <f>M82-M90</f>
        <v>1055395.394111</v>
      </c>
      <c r="N83" s="368">
        <f>N82-N90</f>
        <v>960850.067735</v>
      </c>
      <c r="O83" s="368">
        <f>O82-O90</f>
        <v>94545.32637599995</v>
      </c>
      <c r="P83" s="369">
        <f t="shared" si="23"/>
        <v>0</v>
      </c>
      <c r="Q83" s="370">
        <f t="shared" si="25"/>
        <v>0</v>
      </c>
      <c r="R83" s="370">
        <f t="shared" si="26"/>
        <v>0</v>
      </c>
      <c r="S83" s="360">
        <f t="shared" si="27"/>
        <v>145.52975762400214</v>
      </c>
      <c r="T83" s="360">
        <f t="shared" si="27"/>
        <v>145.3929420623015</v>
      </c>
      <c r="U83" s="360">
        <f t="shared" si="27"/>
        <v>146.3992878520243</v>
      </c>
    </row>
    <row r="84" spans="1:21" s="110" customFormat="1" ht="30">
      <c r="A84" s="373"/>
      <c r="B84" s="373" t="s">
        <v>770</v>
      </c>
      <c r="C84" s="374">
        <v>-361386</v>
      </c>
      <c r="D84" s="368"/>
      <c r="E84" s="368"/>
      <c r="F84" s="368"/>
      <c r="G84" s="368"/>
      <c r="H84" s="368"/>
      <c r="I84" s="368"/>
      <c r="J84" s="368"/>
      <c r="K84" s="368">
        <f>L84+M84</f>
        <v>163633.89478099992</v>
      </c>
      <c r="L84" s="375">
        <v>178000.173991</v>
      </c>
      <c r="M84" s="375">
        <v>-14366.279210000066</v>
      </c>
      <c r="N84" s="368"/>
      <c r="O84" s="368"/>
      <c r="P84" s="371">
        <f t="shared" si="23"/>
        <v>0</v>
      </c>
      <c r="Q84" s="363">
        <f t="shared" si="25"/>
        <v>0</v>
      </c>
      <c r="R84" s="363">
        <f t="shared" si="26"/>
        <v>0</v>
      </c>
      <c r="S84" s="360">
        <f t="shared" si="27"/>
        <v>0</v>
      </c>
      <c r="T84" s="360">
        <f t="shared" si="27"/>
        <v>0</v>
      </c>
      <c r="U84" s="360">
        <f t="shared" si="27"/>
        <v>0</v>
      </c>
    </row>
    <row r="85" spans="1:21" s="20" customFormat="1" ht="15">
      <c r="A85" s="140" t="s">
        <v>49</v>
      </c>
      <c r="B85" s="119" t="s">
        <v>190</v>
      </c>
      <c r="C85" s="120">
        <f>1869548+93207.979+989</f>
        <v>1963744.979</v>
      </c>
      <c r="D85" s="121">
        <f>D11-D42-D45-D58-(D63*0.7)-D68</f>
        <v>1597785</v>
      </c>
      <c r="E85" s="121">
        <f>E11-E42-E45-E58-(E63*0.7)-E68</f>
        <v>1604785</v>
      </c>
      <c r="F85" s="121">
        <f t="shared" si="28"/>
        <v>1604785</v>
      </c>
      <c r="G85" s="121">
        <f>G11</f>
        <v>883883</v>
      </c>
      <c r="H85" s="121">
        <f>H11</f>
        <v>720902</v>
      </c>
      <c r="I85" s="114"/>
      <c r="J85" s="121"/>
      <c r="K85" s="121">
        <f>K11-K68-K73</f>
        <v>2033691.9194969996</v>
      </c>
      <c r="L85" s="121">
        <f>L11-L68-L73</f>
        <v>1234678.5253859998</v>
      </c>
      <c r="M85" s="121">
        <f>M11-M68-M73</f>
        <v>799013.394111</v>
      </c>
      <c r="N85" s="121">
        <f>N11-N42-N45-N58-N63-N68</f>
        <v>733760.067735</v>
      </c>
      <c r="O85" s="121">
        <f>O11-O42-O45-O58-O63-O68</f>
        <v>65253.32637599999</v>
      </c>
      <c r="P85" s="360">
        <f t="shared" si="23"/>
        <v>0</v>
      </c>
      <c r="Q85" s="361">
        <f t="shared" si="25"/>
        <v>0</v>
      </c>
      <c r="R85" s="361">
        <f t="shared" si="26"/>
        <v>0</v>
      </c>
      <c r="S85" s="360">
        <f t="shared" si="27"/>
        <v>126.72675277354908</v>
      </c>
      <c r="T85" s="360">
        <f t="shared" si="27"/>
        <v>139.68800456463126</v>
      </c>
      <c r="U85" s="360">
        <f t="shared" si="27"/>
        <v>110.8352306015242</v>
      </c>
    </row>
    <row r="86" spans="1:21" s="20" customFormat="1" ht="15">
      <c r="A86" s="140" t="s">
        <v>50</v>
      </c>
      <c r="B86" s="119" t="s">
        <v>171</v>
      </c>
      <c r="C86" s="120">
        <v>24500</v>
      </c>
      <c r="D86" s="121"/>
      <c r="E86" s="121"/>
      <c r="F86" s="114">
        <f t="shared" si="28"/>
        <v>0</v>
      </c>
      <c r="G86" s="121"/>
      <c r="H86" s="121"/>
      <c r="I86" s="121"/>
      <c r="J86" s="121"/>
      <c r="K86" s="121">
        <f t="shared" si="30"/>
        <v>21843</v>
      </c>
      <c r="L86" s="121">
        <v>21843</v>
      </c>
      <c r="M86" s="121">
        <f t="shared" si="31"/>
        <v>0</v>
      </c>
      <c r="N86" s="121"/>
      <c r="O86" s="121"/>
      <c r="P86" s="120">
        <f t="shared" si="23"/>
        <v>0</v>
      </c>
      <c r="Q86" s="361">
        <f t="shared" si="25"/>
        <v>0</v>
      </c>
      <c r="R86" s="361">
        <f t="shared" si="26"/>
        <v>0</v>
      </c>
      <c r="S86" s="360">
        <f t="shared" si="27"/>
        <v>0</v>
      </c>
      <c r="T86" s="360">
        <f t="shared" si="27"/>
        <v>0</v>
      </c>
      <c r="U86" s="360">
        <f t="shared" si="27"/>
        <v>0</v>
      </c>
    </row>
    <row r="87" spans="1:21" s="20" customFormat="1" ht="15">
      <c r="A87" s="140" t="s">
        <v>41</v>
      </c>
      <c r="B87" s="119" t="s">
        <v>191</v>
      </c>
      <c r="C87" s="120">
        <v>39543.459</v>
      </c>
      <c r="D87" s="121"/>
      <c r="E87" s="121"/>
      <c r="F87" s="114">
        <f t="shared" si="28"/>
        <v>0</v>
      </c>
      <c r="G87" s="121"/>
      <c r="H87" s="121"/>
      <c r="I87" s="121"/>
      <c r="J87" s="121"/>
      <c r="K87" s="121">
        <f t="shared" si="30"/>
        <v>29265</v>
      </c>
      <c r="L87" s="121">
        <v>3663</v>
      </c>
      <c r="M87" s="121">
        <f t="shared" si="31"/>
        <v>25602</v>
      </c>
      <c r="N87" s="121">
        <v>23622</v>
      </c>
      <c r="O87" s="121">
        <v>1980</v>
      </c>
      <c r="P87" s="120">
        <f t="shared" si="23"/>
        <v>0</v>
      </c>
      <c r="Q87" s="361">
        <f t="shared" si="25"/>
        <v>0</v>
      </c>
      <c r="R87" s="361">
        <f t="shared" si="26"/>
        <v>0</v>
      </c>
      <c r="S87" s="360">
        <f t="shared" si="27"/>
        <v>0</v>
      </c>
      <c r="T87" s="360">
        <f t="shared" si="27"/>
        <v>0</v>
      </c>
      <c r="U87" s="360">
        <f t="shared" si="27"/>
        <v>0</v>
      </c>
    </row>
    <row r="88" spans="1:21" s="20" customFormat="1" ht="15">
      <c r="A88" s="140" t="s">
        <v>42</v>
      </c>
      <c r="B88" s="119" t="s">
        <v>192</v>
      </c>
      <c r="C88" s="120">
        <f>920573+819+74089</f>
        <v>995481</v>
      </c>
      <c r="D88" s="121"/>
      <c r="E88" s="121"/>
      <c r="F88" s="114">
        <f t="shared" si="28"/>
        <v>0</v>
      </c>
      <c r="G88" s="121"/>
      <c r="H88" s="121"/>
      <c r="I88" s="121"/>
      <c r="J88" s="121"/>
      <c r="K88" s="121">
        <f t="shared" si="30"/>
        <v>952700</v>
      </c>
      <c r="L88" s="121">
        <v>728947</v>
      </c>
      <c r="M88" s="121">
        <f t="shared" si="31"/>
        <v>223753</v>
      </c>
      <c r="N88" s="121">
        <v>196441</v>
      </c>
      <c r="O88" s="121">
        <v>27312</v>
      </c>
      <c r="P88" s="120">
        <f t="shared" si="23"/>
        <v>0</v>
      </c>
      <c r="Q88" s="361">
        <f t="shared" si="25"/>
        <v>0</v>
      </c>
      <c r="R88" s="361">
        <f t="shared" si="26"/>
        <v>0</v>
      </c>
      <c r="S88" s="360">
        <f t="shared" si="27"/>
        <v>0</v>
      </c>
      <c r="T88" s="360">
        <f t="shared" si="27"/>
        <v>0</v>
      </c>
      <c r="U88" s="360">
        <f t="shared" si="27"/>
        <v>0</v>
      </c>
    </row>
    <row r="89" spans="1:21" s="20" customFormat="1" ht="15">
      <c r="A89" s="140" t="s">
        <v>43</v>
      </c>
      <c r="B89" s="119" t="s">
        <v>180</v>
      </c>
      <c r="C89" s="120">
        <v>67032.074</v>
      </c>
      <c r="D89" s="121"/>
      <c r="E89" s="121"/>
      <c r="F89" s="114">
        <f t="shared" si="28"/>
        <v>0</v>
      </c>
      <c r="G89" s="121"/>
      <c r="H89" s="121"/>
      <c r="I89" s="121"/>
      <c r="J89" s="121"/>
      <c r="K89" s="121">
        <f t="shared" si="30"/>
        <v>64300</v>
      </c>
      <c r="L89" s="121">
        <v>57273</v>
      </c>
      <c r="M89" s="121">
        <f t="shared" si="31"/>
        <v>7027</v>
      </c>
      <c r="N89" s="121">
        <v>7027</v>
      </c>
      <c r="O89" s="121"/>
      <c r="P89" s="120">
        <f t="shared" si="23"/>
        <v>0</v>
      </c>
      <c r="Q89" s="361">
        <f t="shared" si="25"/>
        <v>0</v>
      </c>
      <c r="R89" s="361">
        <f t="shared" si="26"/>
        <v>0</v>
      </c>
      <c r="S89" s="360">
        <f t="shared" si="27"/>
        <v>0</v>
      </c>
      <c r="T89" s="360">
        <f t="shared" si="27"/>
        <v>0</v>
      </c>
      <c r="U89" s="360">
        <f t="shared" si="27"/>
        <v>0</v>
      </c>
    </row>
    <row r="90" spans="1:21" s="20" customFormat="1" ht="15">
      <c r="A90" s="140" t="s">
        <v>44</v>
      </c>
      <c r="B90" s="119" t="s">
        <v>177</v>
      </c>
      <c r="C90" s="121">
        <f>C91+C92</f>
        <v>5576780</v>
      </c>
      <c r="D90" s="121">
        <f>D91+D92</f>
        <v>3682749</v>
      </c>
      <c r="E90" s="121">
        <f aca="true" t="shared" si="34" ref="E90:O90">E91+E92</f>
        <v>3697804</v>
      </c>
      <c r="F90" s="121">
        <f t="shared" si="34"/>
        <v>3697804</v>
      </c>
      <c r="G90" s="121">
        <f t="shared" si="34"/>
        <v>3697804</v>
      </c>
      <c r="H90" s="121">
        <f t="shared" si="34"/>
        <v>0</v>
      </c>
      <c r="I90" s="121">
        <f t="shared" si="34"/>
        <v>0</v>
      </c>
      <c r="J90" s="121">
        <f t="shared" si="34"/>
        <v>0</v>
      </c>
      <c r="K90" s="121">
        <f t="shared" si="30"/>
        <v>7538488</v>
      </c>
      <c r="L90" s="121">
        <f t="shared" si="34"/>
        <v>4615045</v>
      </c>
      <c r="M90" s="121">
        <f>N90+O90</f>
        <v>2923443</v>
      </c>
      <c r="N90" s="121">
        <f t="shared" si="34"/>
        <v>2492821</v>
      </c>
      <c r="O90" s="121">
        <f t="shared" si="34"/>
        <v>430622</v>
      </c>
      <c r="P90" s="120">
        <f t="shared" si="23"/>
        <v>0</v>
      </c>
      <c r="Q90" s="361">
        <f t="shared" si="25"/>
        <v>0</v>
      </c>
      <c r="R90" s="361">
        <f t="shared" si="26"/>
        <v>0</v>
      </c>
      <c r="S90" s="360">
        <f t="shared" si="27"/>
        <v>203.8639149073342</v>
      </c>
      <c r="T90" s="360">
        <f t="shared" si="27"/>
        <v>124.805019411521</v>
      </c>
      <c r="U90" s="360">
        <f t="shared" si="27"/>
        <v>0</v>
      </c>
    </row>
    <row r="91" spans="1:21" s="17" customFormat="1" ht="15">
      <c r="A91" s="141"/>
      <c r="B91" s="126" t="s">
        <v>178</v>
      </c>
      <c r="C91" s="127">
        <v>3354912</v>
      </c>
      <c r="D91" s="128">
        <v>2999986</v>
      </c>
      <c r="E91" s="128">
        <v>2999986</v>
      </c>
      <c r="F91" s="128">
        <f t="shared" si="28"/>
        <v>2999986</v>
      </c>
      <c r="G91" s="128">
        <v>2999986</v>
      </c>
      <c r="H91" s="128"/>
      <c r="I91" s="128"/>
      <c r="J91" s="128"/>
      <c r="K91" s="128">
        <f t="shared" si="30"/>
        <v>5118713</v>
      </c>
      <c r="L91" s="128">
        <v>2999986</v>
      </c>
      <c r="M91" s="128">
        <f t="shared" si="31"/>
        <v>2118727</v>
      </c>
      <c r="N91" s="128">
        <v>1761652</v>
      </c>
      <c r="O91" s="128">
        <v>357075</v>
      </c>
      <c r="P91" s="127">
        <f t="shared" si="23"/>
        <v>0</v>
      </c>
      <c r="Q91" s="370">
        <f t="shared" si="25"/>
        <v>0</v>
      </c>
      <c r="R91" s="370">
        <f t="shared" si="26"/>
        <v>0</v>
      </c>
      <c r="S91" s="369">
        <f t="shared" si="27"/>
        <v>170.62456291462692</v>
      </c>
      <c r="T91" s="369">
        <f t="shared" si="27"/>
        <v>100</v>
      </c>
      <c r="U91" s="369">
        <f t="shared" si="27"/>
        <v>0</v>
      </c>
    </row>
    <row r="92" spans="1:21" s="17" customFormat="1" ht="15">
      <c r="A92" s="141"/>
      <c r="B92" s="126" t="s">
        <v>179</v>
      </c>
      <c r="C92" s="127">
        <f>2196311+14500+11057</f>
        <v>2221868</v>
      </c>
      <c r="D92" s="128">
        <v>682763</v>
      </c>
      <c r="E92" s="128">
        <f>682763+15055</f>
        <v>697818</v>
      </c>
      <c r="F92" s="128">
        <f t="shared" si="28"/>
        <v>697818</v>
      </c>
      <c r="G92" s="128">
        <f>682763+15055</f>
        <v>697818</v>
      </c>
      <c r="H92" s="128"/>
      <c r="I92" s="128"/>
      <c r="J92" s="128"/>
      <c r="K92" s="128">
        <f>L92+N92+O92</f>
        <v>2419775</v>
      </c>
      <c r="L92" s="128">
        <f>1608305+6754+N("Bổ sung GTGC vốn ODA theo CV số 1668/BKHĐT ngày 06/3/2017 và CVLN ngày 2971, ngày 29/10/2018")</f>
        <v>1615059</v>
      </c>
      <c r="M92" s="128">
        <f t="shared" si="31"/>
        <v>804716</v>
      </c>
      <c r="N92" s="128">
        <v>731169</v>
      </c>
      <c r="O92" s="128">
        <v>73547</v>
      </c>
      <c r="P92" s="127">
        <f t="shared" si="23"/>
        <v>0</v>
      </c>
      <c r="Q92" s="370">
        <f t="shared" si="25"/>
        <v>0</v>
      </c>
      <c r="R92" s="370">
        <f t="shared" si="26"/>
        <v>0</v>
      </c>
      <c r="S92" s="369">
        <f t="shared" si="27"/>
        <v>346.76305283039414</v>
      </c>
      <c r="T92" s="369">
        <f t="shared" si="27"/>
        <v>231.4441587921206</v>
      </c>
      <c r="U92" s="369">
        <f t="shared" si="27"/>
        <v>0</v>
      </c>
    </row>
    <row r="93" spans="1:21" s="15" customFormat="1" ht="15">
      <c r="A93" s="142" t="s">
        <v>39</v>
      </c>
      <c r="B93" s="113" t="s">
        <v>173</v>
      </c>
      <c r="C93" s="124">
        <f>C94+C95</f>
        <v>39245.508</v>
      </c>
      <c r="D93" s="124">
        <f aca="true" t="shared" si="35" ref="D93:O93">D94+D95</f>
        <v>0</v>
      </c>
      <c r="E93" s="124">
        <f t="shared" si="35"/>
        <v>31000</v>
      </c>
      <c r="F93" s="114">
        <f>F94+F95</f>
        <v>31000</v>
      </c>
      <c r="G93" s="114">
        <f>G94+G95</f>
        <v>23710</v>
      </c>
      <c r="H93" s="114">
        <f>H94+H95</f>
        <v>7290</v>
      </c>
      <c r="I93" s="124">
        <f t="shared" si="35"/>
        <v>0</v>
      </c>
      <c r="J93" s="124">
        <f t="shared" si="35"/>
        <v>0</v>
      </c>
      <c r="K93" s="114">
        <f t="shared" si="30"/>
        <v>43934</v>
      </c>
      <c r="L93" s="124">
        <f t="shared" si="35"/>
        <v>43850</v>
      </c>
      <c r="M93" s="114">
        <f t="shared" si="31"/>
        <v>84</v>
      </c>
      <c r="N93" s="124">
        <f t="shared" si="35"/>
        <v>62</v>
      </c>
      <c r="O93" s="124">
        <f t="shared" si="35"/>
        <v>22</v>
      </c>
      <c r="P93" s="120">
        <f t="shared" si="23"/>
        <v>0</v>
      </c>
      <c r="Q93" s="361">
        <f t="shared" si="25"/>
        <v>0</v>
      </c>
      <c r="R93" s="361">
        <f t="shared" si="26"/>
        <v>0</v>
      </c>
      <c r="S93" s="360">
        <f t="shared" si="27"/>
        <v>141.7225806451613</v>
      </c>
      <c r="T93" s="360">
        <f t="shared" si="27"/>
        <v>184.94306199915647</v>
      </c>
      <c r="U93" s="360">
        <f t="shared" si="27"/>
        <v>1.1522633744855968</v>
      </c>
    </row>
    <row r="94" spans="1:21" s="20" customFormat="1" ht="15">
      <c r="A94" s="140">
        <v>1</v>
      </c>
      <c r="B94" s="119" t="s">
        <v>174</v>
      </c>
      <c r="C94" s="120">
        <v>12543.398</v>
      </c>
      <c r="D94" s="121"/>
      <c r="E94" s="121">
        <f>E76</f>
        <v>16000</v>
      </c>
      <c r="F94" s="121">
        <f t="shared" si="28"/>
        <v>16000</v>
      </c>
      <c r="G94" s="121">
        <f>G76</f>
        <v>8710</v>
      </c>
      <c r="H94" s="121">
        <f>H76</f>
        <v>7290</v>
      </c>
      <c r="I94" s="121"/>
      <c r="J94" s="121"/>
      <c r="K94" s="121">
        <f t="shared" si="30"/>
        <v>0</v>
      </c>
      <c r="L94" s="121"/>
      <c r="M94" s="121">
        <f t="shared" si="31"/>
        <v>0</v>
      </c>
      <c r="N94" s="121"/>
      <c r="O94" s="121"/>
      <c r="P94" s="120">
        <f t="shared" si="23"/>
        <v>0</v>
      </c>
      <c r="Q94" s="361">
        <f t="shared" si="25"/>
        <v>0</v>
      </c>
      <c r="R94" s="361">
        <f t="shared" si="26"/>
        <v>0</v>
      </c>
      <c r="S94" s="360">
        <f t="shared" si="27"/>
        <v>0</v>
      </c>
      <c r="T94" s="360">
        <f t="shared" si="27"/>
        <v>0</v>
      </c>
      <c r="U94" s="360">
        <f t="shared" si="27"/>
        <v>0</v>
      </c>
    </row>
    <row r="95" spans="1:21" s="20" customFormat="1" ht="15">
      <c r="A95" s="140">
        <v>2</v>
      </c>
      <c r="B95" s="119" t="s">
        <v>175</v>
      </c>
      <c r="C95" s="120">
        <f>26702.11</f>
        <v>26702.11</v>
      </c>
      <c r="D95" s="121"/>
      <c r="E95" s="121">
        <f>E77</f>
        <v>15000</v>
      </c>
      <c r="F95" s="121">
        <f t="shared" si="28"/>
        <v>15000</v>
      </c>
      <c r="G95" s="121">
        <f>G77</f>
        <v>15000</v>
      </c>
      <c r="H95" s="121">
        <f>H77</f>
        <v>0</v>
      </c>
      <c r="I95" s="121"/>
      <c r="J95" s="121"/>
      <c r="K95" s="121">
        <f t="shared" si="30"/>
        <v>43934</v>
      </c>
      <c r="L95" s="121">
        <v>43850</v>
      </c>
      <c r="M95" s="121">
        <f t="shared" si="31"/>
        <v>84</v>
      </c>
      <c r="N95" s="121">
        <v>62</v>
      </c>
      <c r="O95" s="121">
        <v>22</v>
      </c>
      <c r="P95" s="120">
        <f t="shared" si="23"/>
        <v>0</v>
      </c>
      <c r="Q95" s="361">
        <f t="shared" si="25"/>
        <v>0</v>
      </c>
      <c r="R95" s="361">
        <f t="shared" si="26"/>
        <v>0</v>
      </c>
      <c r="S95" s="360">
        <f t="shared" si="27"/>
        <v>292.8933333333333</v>
      </c>
      <c r="T95" s="360">
        <f t="shared" si="27"/>
        <v>292.3333333333333</v>
      </c>
      <c r="U95" s="360">
        <f t="shared" si="27"/>
        <v>0</v>
      </c>
    </row>
    <row r="96" spans="1:21" s="19" customFormat="1" ht="14.25" hidden="1" outlineLevel="1">
      <c r="A96" s="376"/>
      <c r="B96" s="377" t="s">
        <v>218</v>
      </c>
      <c r="C96" s="378"/>
      <c r="D96" s="379"/>
      <c r="E96" s="379"/>
      <c r="F96" s="379"/>
      <c r="G96" s="379"/>
      <c r="H96" s="379"/>
      <c r="I96" s="379"/>
      <c r="J96" s="379"/>
      <c r="K96" s="379"/>
      <c r="L96" s="379"/>
      <c r="M96" s="379"/>
      <c r="N96" s="379"/>
      <c r="O96" s="379"/>
      <c r="P96" s="378"/>
      <c r="Q96" s="380"/>
      <c r="R96" s="380"/>
      <c r="S96" s="381"/>
      <c r="T96" s="381"/>
      <c r="U96" s="381"/>
    </row>
    <row r="97" spans="1:21" s="19" customFormat="1" ht="71.25" hidden="1" outlineLevel="1">
      <c r="A97" s="382" t="s">
        <v>52</v>
      </c>
      <c r="B97" s="383" t="s">
        <v>216</v>
      </c>
      <c r="C97" s="384"/>
      <c r="D97" s="385">
        <f>D85-(D51+D67)</f>
        <v>1417785</v>
      </c>
      <c r="E97" s="385">
        <f>E85-(E51+E67)</f>
        <v>1424785</v>
      </c>
      <c r="F97" s="385">
        <f>F85-(F51+F67)</f>
        <v>1424785</v>
      </c>
      <c r="G97" s="385">
        <f>G85-(G51+G67)</f>
        <v>759883</v>
      </c>
      <c r="H97" s="385">
        <f>H85-(H51+H67)</f>
        <v>664902</v>
      </c>
      <c r="I97" s="385"/>
      <c r="J97" s="385">
        <f>J85-(J49+J51+J65+J67)</f>
        <v>0</v>
      </c>
      <c r="K97" s="385">
        <f>L97+M97</f>
        <v>1588418.8947809997</v>
      </c>
      <c r="L97" s="385">
        <f>L85-(L47+L51+L59+L60+L61+L67+82)</f>
        <v>937883.1739909998</v>
      </c>
      <c r="M97" s="385">
        <f>M85-(M47+M48+M51+M59+M60+M61+M67)</f>
        <v>650535.7207899999</v>
      </c>
      <c r="N97" s="385"/>
      <c r="O97" s="385"/>
      <c r="P97" s="384"/>
      <c r="Q97" s="386"/>
      <c r="R97" s="386"/>
      <c r="S97" s="387"/>
      <c r="T97" s="387"/>
      <c r="U97" s="387"/>
    </row>
    <row r="98" spans="1:21" s="19" customFormat="1" ht="28.5" hidden="1" outlineLevel="1">
      <c r="A98" s="382" t="s">
        <v>39</v>
      </c>
      <c r="B98" s="383" t="s">
        <v>217</v>
      </c>
      <c r="C98" s="384"/>
      <c r="D98" s="385"/>
      <c r="E98" s="385"/>
      <c r="F98" s="385"/>
      <c r="G98" s="385"/>
      <c r="H98" s="385"/>
      <c r="I98" s="385"/>
      <c r="J98" s="385"/>
      <c r="K98" s="385">
        <f>K97-F97</f>
        <v>163633.89478099975</v>
      </c>
      <c r="L98" s="385">
        <f>(L97-G97)</f>
        <v>178000.1739909998</v>
      </c>
      <c r="M98" s="385">
        <f>(M97-H97)</f>
        <v>-14366.279210000066</v>
      </c>
      <c r="N98" s="385"/>
      <c r="O98" s="385"/>
      <c r="P98" s="384"/>
      <c r="Q98" s="386"/>
      <c r="R98" s="386"/>
      <c r="S98" s="387"/>
      <c r="T98" s="387"/>
      <c r="U98" s="387"/>
    </row>
    <row r="99" spans="1:21" s="15" customFormat="1" ht="14.25" customHeight="1" collapsed="1">
      <c r="A99" s="143"/>
      <c r="B99" s="144"/>
      <c r="C99" s="145"/>
      <c r="D99" s="146"/>
      <c r="E99" s="146"/>
      <c r="F99" s="147"/>
      <c r="G99" s="148"/>
      <c r="H99" s="148"/>
      <c r="I99" s="146"/>
      <c r="J99" s="147"/>
      <c r="K99" s="146"/>
      <c r="L99" s="146"/>
      <c r="M99" s="146"/>
      <c r="N99" s="147"/>
      <c r="O99" s="147"/>
      <c r="P99" s="148"/>
      <c r="Q99" s="149"/>
      <c r="R99" s="149"/>
      <c r="S99" s="150"/>
      <c r="T99" s="151"/>
      <c r="U99" s="151"/>
    </row>
    <row r="100" spans="1:18" s="33" customFormat="1" ht="15">
      <c r="A100" s="434" t="s">
        <v>196</v>
      </c>
      <c r="B100" s="434"/>
      <c r="C100" s="434"/>
      <c r="D100" s="434"/>
      <c r="E100" s="434"/>
      <c r="F100" s="434"/>
      <c r="G100" s="434"/>
      <c r="H100" s="434"/>
      <c r="I100" s="434"/>
      <c r="J100" s="434"/>
      <c r="K100" s="434"/>
      <c r="L100" s="434"/>
      <c r="M100" s="434"/>
      <c r="N100" s="434"/>
      <c r="O100" s="434"/>
      <c r="P100" s="434"/>
      <c r="Q100" s="434"/>
      <c r="R100" s="434"/>
    </row>
    <row r="101" spans="1:18" s="33" customFormat="1" ht="33" customHeight="1">
      <c r="A101" s="430" t="s">
        <v>766</v>
      </c>
      <c r="B101" s="430"/>
      <c r="C101" s="430"/>
      <c r="D101" s="430"/>
      <c r="E101" s="430"/>
      <c r="F101" s="430"/>
      <c r="G101" s="430"/>
      <c r="H101" s="430"/>
      <c r="I101" s="430"/>
      <c r="J101" s="430"/>
      <c r="K101" s="430"/>
      <c r="L101" s="430"/>
      <c r="M101" s="430"/>
      <c r="N101" s="430"/>
      <c r="O101" s="430"/>
      <c r="P101" s="430"/>
      <c r="Q101" s="430"/>
      <c r="R101" s="430"/>
    </row>
    <row r="102" spans="1:18" s="33" customFormat="1" ht="15">
      <c r="A102" s="430" t="s">
        <v>946</v>
      </c>
      <c r="B102" s="430"/>
      <c r="C102" s="430"/>
      <c r="D102" s="430"/>
      <c r="E102" s="430"/>
      <c r="F102" s="430"/>
      <c r="G102" s="430"/>
      <c r="H102" s="430"/>
      <c r="I102" s="430"/>
      <c r="J102" s="430"/>
      <c r="K102" s="430"/>
      <c r="L102" s="430"/>
      <c r="M102" s="430"/>
      <c r="N102" s="430"/>
      <c r="O102" s="430"/>
      <c r="P102" s="430"/>
      <c r="Q102" s="430"/>
      <c r="R102" s="430"/>
    </row>
  </sheetData>
  <sheetProtection/>
  <mergeCells count="23">
    <mergeCell ref="A2:U2"/>
    <mergeCell ref="K6:K7"/>
    <mergeCell ref="L6:M6"/>
    <mergeCell ref="A3:U3"/>
    <mergeCell ref="R4:T4"/>
    <mergeCell ref="T6:U6"/>
    <mergeCell ref="P5:U5"/>
    <mergeCell ref="A5:A7"/>
    <mergeCell ref="B5:B7"/>
    <mergeCell ref="I5:O5"/>
    <mergeCell ref="S6:S7"/>
    <mergeCell ref="D5:H5"/>
    <mergeCell ref="D6:D7"/>
    <mergeCell ref="F6:H6"/>
    <mergeCell ref="E6:E7"/>
    <mergeCell ref="I6:I7"/>
    <mergeCell ref="A101:R101"/>
    <mergeCell ref="A102:R102"/>
    <mergeCell ref="P6:P7"/>
    <mergeCell ref="Q6:Q7"/>
    <mergeCell ref="R6:R7"/>
    <mergeCell ref="A100:R100"/>
    <mergeCell ref="C5:C7"/>
  </mergeCells>
  <dataValidations count="4">
    <dataValidation allowBlank="1" showInputMessage="1" showErrorMessage="1" prompt="Kon Tum 21,6 trđ" sqref="O91:O92 O86:O89 O79:O81 O94:O98"/>
    <dataValidation allowBlank="1" showInputMessage="1" showErrorMessage="1" prompt="Huyện Đak Tô" sqref="N94:N98 N91:N92 N86:N89 N79:N81 N83:O84"/>
    <dataValidation allowBlank="1" showInputMessage="1" showErrorMessage="1" prompt="Bao gồm XSKT 93.208 trđ, thu tiền rừng 988 trđ" sqref="C85"/>
    <dataValidation allowBlank="1" showInputMessage="1" showErrorMessage="1" prompt="DN TW 202 trđ; ĐP 140 trđ; NQD 7.835 trđ" sqref="C50"/>
  </dataValidations>
  <printOptions horizontalCentered="1"/>
  <pageMargins left="0.45" right="0" top="0.75" bottom="0.75" header="0.3" footer="0.3"/>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tabColor rgb="FFFF0000"/>
  </sheetPr>
  <dimension ref="A1:FT61"/>
  <sheetViews>
    <sheetView zoomScale="82" zoomScaleNormal="82" zoomScalePageLayoutView="0" workbookViewId="0" topLeftCell="A1">
      <selection activeCell="E11" sqref="E11"/>
    </sheetView>
  </sheetViews>
  <sheetFormatPr defaultColWidth="9.140625" defaultRowHeight="12.75" outlineLevelRow="1" outlineLevelCol="1"/>
  <cols>
    <col min="1" max="1" width="5.421875" style="39" customWidth="1"/>
    <col min="2" max="2" width="47.00390625" style="39" customWidth="1"/>
    <col min="3" max="3" width="11.57421875" style="41" customWidth="1"/>
    <col min="4" max="4" width="12.7109375" style="41" customWidth="1"/>
    <col min="5" max="5" width="13.8515625" style="104" customWidth="1"/>
    <col min="6" max="6" width="13.28125" style="104" customWidth="1"/>
    <col min="7" max="7" width="12.8515625" style="104" customWidth="1"/>
    <col min="8" max="8" width="13.00390625" style="39" customWidth="1"/>
    <col min="9" max="9" width="12.00390625" style="39" hidden="1" customWidth="1" outlineLevel="1"/>
    <col min="10" max="10" width="12.57421875" style="39" hidden="1" customWidth="1" outlineLevel="1"/>
    <col min="11" max="11" width="11.28125" style="39" hidden="1" customWidth="1" outlineLevel="1"/>
    <col min="12" max="12" width="7.8515625" style="39" customWidth="1" collapsed="1"/>
    <col min="13" max="13" width="8.421875" style="39" customWidth="1"/>
    <col min="14" max="14" width="12.28125" style="39" customWidth="1"/>
    <col min="15" max="15" width="8.421875" style="39" customWidth="1"/>
    <col min="16" max="17" width="12.57421875" style="39" customWidth="1"/>
    <col min="18" max="16384" width="9.140625" style="39" customWidth="1"/>
  </cols>
  <sheetData>
    <row r="1" spans="1:16" s="38" customFormat="1" ht="18.75">
      <c r="A1" s="1"/>
      <c r="B1" s="155"/>
      <c r="C1" s="155"/>
      <c r="D1" s="412"/>
      <c r="E1" s="413"/>
      <c r="F1" s="413"/>
      <c r="G1" s="413"/>
      <c r="H1" s="156"/>
      <c r="I1" s="156"/>
      <c r="J1" s="156"/>
      <c r="K1" s="156"/>
      <c r="L1" s="155"/>
      <c r="M1" s="157"/>
      <c r="N1" s="158" t="s">
        <v>92</v>
      </c>
      <c r="O1" s="155"/>
      <c r="P1" s="155"/>
    </row>
    <row r="2" spans="1:176" ht="24.75" customHeight="1">
      <c r="A2" s="456" t="s">
        <v>737</v>
      </c>
      <c r="B2" s="456"/>
      <c r="C2" s="456"/>
      <c r="D2" s="456"/>
      <c r="E2" s="456"/>
      <c r="F2" s="456"/>
      <c r="G2" s="456"/>
      <c r="H2" s="456"/>
      <c r="I2" s="456"/>
      <c r="J2" s="456"/>
      <c r="K2" s="456"/>
      <c r="L2" s="456"/>
      <c r="M2" s="456"/>
      <c r="N2" s="456"/>
      <c r="O2" s="456"/>
      <c r="P2" s="456"/>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row>
    <row r="3" spans="1:16" ht="19.5" customHeight="1" hidden="1">
      <c r="A3" s="457" t="s">
        <v>361</v>
      </c>
      <c r="B3" s="457"/>
      <c r="C3" s="457"/>
      <c r="D3" s="457"/>
      <c r="E3" s="457"/>
      <c r="F3" s="457"/>
      <c r="G3" s="457"/>
      <c r="H3" s="457"/>
      <c r="I3" s="457"/>
      <c r="J3" s="457"/>
      <c r="K3" s="457"/>
      <c r="L3" s="457"/>
      <c r="M3" s="457"/>
      <c r="N3" s="457"/>
      <c r="O3" s="457"/>
      <c r="P3" s="457"/>
    </row>
    <row r="4" spans="1:16" ht="15.75">
      <c r="A4" s="2"/>
      <c r="B4" s="414"/>
      <c r="C4" s="414"/>
      <c r="D4" s="414"/>
      <c r="E4" s="414"/>
      <c r="F4" s="414"/>
      <c r="G4" s="414"/>
      <c r="H4" s="159"/>
      <c r="I4" s="2"/>
      <c r="J4" s="2"/>
      <c r="K4" s="2"/>
      <c r="L4" s="2"/>
      <c r="M4" s="160"/>
      <c r="N4" s="160" t="s">
        <v>738</v>
      </c>
      <c r="O4" s="2"/>
      <c r="P4" s="2"/>
    </row>
    <row r="5" spans="1:17" ht="21" customHeight="1">
      <c r="A5" s="452" t="s">
        <v>78</v>
      </c>
      <c r="B5" s="452" t="s">
        <v>223</v>
      </c>
      <c r="C5" s="452" t="s">
        <v>270</v>
      </c>
      <c r="D5" s="460" t="s">
        <v>271</v>
      </c>
      <c r="E5" s="462"/>
      <c r="F5" s="462"/>
      <c r="G5" s="461"/>
      <c r="H5" s="455" t="s">
        <v>335</v>
      </c>
      <c r="I5" s="455"/>
      <c r="J5" s="455"/>
      <c r="K5" s="455"/>
      <c r="L5" s="455"/>
      <c r="M5" s="455"/>
      <c r="N5" s="455"/>
      <c r="O5" s="455"/>
      <c r="P5" s="455"/>
      <c r="Q5" s="44"/>
    </row>
    <row r="6" spans="1:17" ht="32.25" customHeight="1">
      <c r="A6" s="458"/>
      <c r="B6" s="458"/>
      <c r="C6" s="458"/>
      <c r="D6" s="452" t="s">
        <v>272</v>
      </c>
      <c r="E6" s="452" t="s">
        <v>96</v>
      </c>
      <c r="F6" s="460" t="s">
        <v>79</v>
      </c>
      <c r="G6" s="461"/>
      <c r="H6" s="452" t="s">
        <v>224</v>
      </c>
      <c r="I6" s="452" t="s">
        <v>225</v>
      </c>
      <c r="J6" s="452" t="s">
        <v>226</v>
      </c>
      <c r="K6" s="452" t="s">
        <v>227</v>
      </c>
      <c r="L6" s="459" t="s">
        <v>338</v>
      </c>
      <c r="M6" s="459"/>
      <c r="N6" s="454" t="s">
        <v>79</v>
      </c>
      <c r="O6" s="454"/>
      <c r="P6" s="454"/>
      <c r="Q6" s="45"/>
    </row>
    <row r="7" spans="1:17" ht="81" customHeight="1">
      <c r="A7" s="453"/>
      <c r="B7" s="453"/>
      <c r="C7" s="453"/>
      <c r="D7" s="453"/>
      <c r="E7" s="453"/>
      <c r="F7" s="340" t="s">
        <v>340</v>
      </c>
      <c r="G7" s="340" t="s">
        <v>341</v>
      </c>
      <c r="H7" s="453"/>
      <c r="I7" s="453"/>
      <c r="J7" s="453"/>
      <c r="K7" s="453"/>
      <c r="L7" s="341" t="s">
        <v>336</v>
      </c>
      <c r="M7" s="341" t="s">
        <v>337</v>
      </c>
      <c r="N7" s="341" t="s">
        <v>93</v>
      </c>
      <c r="O7" s="341" t="s">
        <v>339</v>
      </c>
      <c r="P7" s="341" t="s">
        <v>275</v>
      </c>
      <c r="Q7" s="46"/>
    </row>
    <row r="8" spans="1:17" s="7" customFormat="1" ht="12.75">
      <c r="A8" s="161" t="s">
        <v>51</v>
      </c>
      <c r="B8" s="161" t="s">
        <v>40</v>
      </c>
      <c r="C8" s="415" t="s">
        <v>49</v>
      </c>
      <c r="D8" s="415" t="s">
        <v>50</v>
      </c>
      <c r="E8" s="415" t="s">
        <v>41</v>
      </c>
      <c r="F8" s="415" t="s">
        <v>42</v>
      </c>
      <c r="G8" s="415" t="s">
        <v>43</v>
      </c>
      <c r="H8" s="161">
        <v>6</v>
      </c>
      <c r="I8" s="161">
        <v>4</v>
      </c>
      <c r="J8" s="161">
        <v>5</v>
      </c>
      <c r="K8" s="161">
        <v>6</v>
      </c>
      <c r="L8" s="161" t="s">
        <v>762</v>
      </c>
      <c r="M8" s="161" t="s">
        <v>763</v>
      </c>
      <c r="N8" s="161" t="s">
        <v>7</v>
      </c>
      <c r="O8" s="161" t="s">
        <v>764</v>
      </c>
      <c r="P8" s="161">
        <v>11</v>
      </c>
      <c r="Q8" s="47"/>
    </row>
    <row r="9" spans="1:16" s="37" customFormat="1" ht="15.75">
      <c r="A9" s="42"/>
      <c r="B9" s="42" t="s">
        <v>269</v>
      </c>
      <c r="C9" s="162">
        <f>C11+C50+C53+C58</f>
        <v>8673400</v>
      </c>
      <c r="D9" s="162">
        <f>D11+D50+D53+D58</f>
        <v>7329852.504999999</v>
      </c>
      <c r="E9" s="162">
        <f>E11+E50+E53+E58</f>
        <v>10684221.579323001</v>
      </c>
      <c r="F9" s="162">
        <f>F11+F50+F53+F58</f>
        <v>6705297.977740001</v>
      </c>
      <c r="G9" s="162">
        <f>G11+G50+G53+G58</f>
        <v>3978923.601583</v>
      </c>
      <c r="H9" s="162">
        <f>H11+H50+H53+H58</f>
        <v>10568442.334761001</v>
      </c>
      <c r="I9" s="162">
        <f>I11+I50+I53+I58</f>
        <v>6666687.5591710005</v>
      </c>
      <c r="J9" s="162">
        <f>J11+J50+J53+J58</f>
        <v>3385876.609773</v>
      </c>
      <c r="K9" s="162">
        <f>K11+K50+K53+K58</f>
        <v>515878.165817</v>
      </c>
      <c r="L9" s="163">
        <f aca="true" t="shared" si="0" ref="L9:L48">IF(C9=0,0,(H9/C9)*100)</f>
        <v>121.84889818019464</v>
      </c>
      <c r="M9" s="163">
        <f aca="true" t="shared" si="1" ref="M9:M48">IF(E9=0,0,(H9/E9)*100)</f>
        <v>98.91635301924039</v>
      </c>
      <c r="N9" s="162">
        <f>N11+N50+N53+N58</f>
        <v>6666687.5591710005</v>
      </c>
      <c r="O9" s="164">
        <f aca="true" t="shared" si="2" ref="O9:O48">IF(F9=0,0,(N9/F9)*100)</f>
        <v>99.42418042125529</v>
      </c>
      <c r="P9" s="162">
        <f>P11+P50+P53+P58</f>
        <v>3901754.77559</v>
      </c>
    </row>
    <row r="10" spans="1:16" s="153" customFormat="1" ht="47.25">
      <c r="A10" s="167"/>
      <c r="B10" s="167" t="s">
        <v>774</v>
      </c>
      <c r="C10" s="169">
        <f>C9-C53</f>
        <v>6155178</v>
      </c>
      <c r="D10" s="169">
        <f aca="true" t="shared" si="3" ref="D10:K10">D9-D53</f>
        <v>5333588.504999999</v>
      </c>
      <c r="E10" s="169">
        <f t="shared" si="3"/>
        <v>7760778.814088002</v>
      </c>
      <c r="F10" s="169">
        <f t="shared" si="3"/>
        <v>4212476.903740001</v>
      </c>
      <c r="G10" s="169">
        <f t="shared" si="3"/>
        <v>3548301.910348</v>
      </c>
      <c r="H10" s="169">
        <f t="shared" si="3"/>
        <v>7644999.569526002</v>
      </c>
      <c r="I10" s="169">
        <f t="shared" si="3"/>
        <v>4173866.4851710005</v>
      </c>
      <c r="J10" s="169">
        <f t="shared" si="3"/>
        <v>2955254.918538</v>
      </c>
      <c r="K10" s="169">
        <f t="shared" si="3"/>
        <v>515878.165817</v>
      </c>
      <c r="L10" s="165">
        <f t="shared" si="0"/>
        <v>124.20436207573529</v>
      </c>
      <c r="M10" s="165">
        <f t="shared" si="1"/>
        <v>98.50814915183734</v>
      </c>
      <c r="N10" s="169">
        <f>N9-N53</f>
        <v>4173866.4851710005</v>
      </c>
      <c r="O10" s="166">
        <f t="shared" si="2"/>
        <v>99.08342717476455</v>
      </c>
      <c r="P10" s="169">
        <f>P9-P53</f>
        <v>3471133.0843550004</v>
      </c>
    </row>
    <row r="11" spans="1:16" s="37" customFormat="1" ht="15.75">
      <c r="A11" s="167" t="s">
        <v>51</v>
      </c>
      <c r="B11" s="168" t="s">
        <v>228</v>
      </c>
      <c r="C11" s="169">
        <f>C12+C31+C32+C46+C47+C48+C49</f>
        <v>6040980</v>
      </c>
      <c r="D11" s="169">
        <f aca="true" t="shared" si="4" ref="D11:K11">D12+D31+D32+D46+D47+D48+D49</f>
        <v>5302588.904999999</v>
      </c>
      <c r="E11" s="169">
        <f>E12+E31+E32+E46+E47+E48+E49</f>
        <v>7617988.838746001</v>
      </c>
      <c r="F11" s="169">
        <f t="shared" si="4"/>
        <v>4134070.7918930002</v>
      </c>
      <c r="G11" s="169">
        <f t="shared" si="4"/>
        <v>3483918.046853</v>
      </c>
      <c r="H11" s="169">
        <f>H12+H31+H32+H46+H47+H48+H49</f>
        <v>7502209.774994001</v>
      </c>
      <c r="I11" s="169">
        <f t="shared" si="4"/>
        <v>4095460.494134</v>
      </c>
      <c r="J11" s="169">
        <f t="shared" si="4"/>
        <v>2897920.040633</v>
      </c>
      <c r="K11" s="169">
        <f t="shared" si="4"/>
        <v>508829.240227</v>
      </c>
      <c r="L11" s="165">
        <f t="shared" si="0"/>
        <v>124.18862129975601</v>
      </c>
      <c r="M11" s="165">
        <f t="shared" si="1"/>
        <v>98.4801885877919</v>
      </c>
      <c r="N11" s="169">
        <f>N12+N31+N32+N46+N47+N48+N49</f>
        <v>4095460.494134</v>
      </c>
      <c r="O11" s="166">
        <f t="shared" si="2"/>
        <v>99.06604652647178</v>
      </c>
      <c r="P11" s="169">
        <f>P12+P31+P32+P46+P47+P48+P49</f>
        <v>3406749.2808600003</v>
      </c>
    </row>
    <row r="12" spans="1:16" s="51" customFormat="1" ht="15.75">
      <c r="A12" s="167" t="s">
        <v>52</v>
      </c>
      <c r="B12" s="168" t="s">
        <v>229</v>
      </c>
      <c r="C12" s="169">
        <f>C13+C27+C30</f>
        <v>1354094</v>
      </c>
      <c r="D12" s="169">
        <f>D13+D27+D30</f>
        <v>1221099.505</v>
      </c>
      <c r="E12" s="169">
        <f>E13+E27+E30</f>
        <v>2441079.396893</v>
      </c>
      <c r="F12" s="169">
        <f>F13+F27+F30</f>
        <v>1763046.8918929999</v>
      </c>
      <c r="G12" s="169">
        <f>G13+G27+G30</f>
        <v>678032.505</v>
      </c>
      <c r="H12" s="169">
        <f>H13+H27+H30</f>
        <v>1954935.227159</v>
      </c>
      <c r="I12" s="169">
        <f>I13+I27+I30</f>
        <v>1412615.792017</v>
      </c>
      <c r="J12" s="169">
        <f>J13+J27+J30</f>
        <v>527118.0957889999</v>
      </c>
      <c r="K12" s="169">
        <f>K13+K27+K30</f>
        <v>15201.339353</v>
      </c>
      <c r="L12" s="165">
        <f t="shared" si="0"/>
        <v>144.3721947781321</v>
      </c>
      <c r="M12" s="165">
        <f t="shared" si="1"/>
        <v>80.08486858916743</v>
      </c>
      <c r="N12" s="169">
        <f>N13+N27+N30</f>
        <v>1412615.792017</v>
      </c>
      <c r="O12" s="166">
        <f t="shared" si="2"/>
        <v>80.12355193231765</v>
      </c>
      <c r="P12" s="169">
        <f>P13+P27+P30</f>
        <v>542319.4351419999</v>
      </c>
    </row>
    <row r="13" spans="1:17" s="51" customFormat="1" ht="31.5">
      <c r="A13" s="167">
        <v>1</v>
      </c>
      <c r="B13" s="168" t="s">
        <v>230</v>
      </c>
      <c r="C13" s="169">
        <f>SUM(C14:C26)</f>
        <v>1276613</v>
      </c>
      <c r="D13" s="169">
        <f>SUM(D14:D26)</f>
        <v>1214099.505</v>
      </c>
      <c r="E13" s="169">
        <f>SUM(E14:E26)</f>
        <v>2314339.396893</v>
      </c>
      <c r="F13" s="169">
        <f>SUM(F14:F26)</f>
        <v>1636396.8918929999</v>
      </c>
      <c r="G13" s="169">
        <f>SUM(G14:G26)</f>
        <v>677942.505</v>
      </c>
      <c r="H13" s="169">
        <f>SUM(H14:H26)</f>
        <v>1828195.227159</v>
      </c>
      <c r="I13" s="169">
        <f>SUM(I14:I26)</f>
        <v>1285965.792017</v>
      </c>
      <c r="J13" s="169">
        <f>SUM(J14:J26)</f>
        <v>527028.0957889999</v>
      </c>
      <c r="K13" s="169">
        <f>SUM(K14:K26)</f>
        <v>15201.339353</v>
      </c>
      <c r="L13" s="165">
        <f t="shared" si="0"/>
        <v>143.20669045035575</v>
      </c>
      <c r="M13" s="165">
        <f t="shared" si="1"/>
        <v>78.99425769674713</v>
      </c>
      <c r="N13" s="169">
        <f>SUM(N14:N26)</f>
        <v>1285965.792017</v>
      </c>
      <c r="O13" s="166">
        <f t="shared" si="2"/>
        <v>78.58520132786259</v>
      </c>
      <c r="P13" s="169">
        <f>SUM(P14:P26)</f>
        <v>542229.4351419999</v>
      </c>
      <c r="Q13" s="58"/>
    </row>
    <row r="14" spans="1:16" s="50" customFormat="1" ht="15.75">
      <c r="A14" s="416" t="s">
        <v>74</v>
      </c>
      <c r="B14" s="275" t="s">
        <v>231</v>
      </c>
      <c r="C14" s="417"/>
      <c r="D14" s="203">
        <v>46174</v>
      </c>
      <c r="E14" s="203">
        <f>F14+G14</f>
        <v>46224</v>
      </c>
      <c r="F14" s="203">
        <v>46224</v>
      </c>
      <c r="G14" s="203">
        <v>0</v>
      </c>
      <c r="H14" s="203">
        <f>I14+J14+K14</f>
        <v>24247.33664</v>
      </c>
      <c r="I14" s="203">
        <v>24247.33664</v>
      </c>
      <c r="J14" s="203">
        <v>0</v>
      </c>
      <c r="K14" s="203">
        <v>0</v>
      </c>
      <c r="L14" s="418">
        <f t="shared" si="0"/>
        <v>0</v>
      </c>
      <c r="M14" s="418">
        <f t="shared" si="1"/>
        <v>52.45616268605055</v>
      </c>
      <c r="N14" s="323">
        <f aca="true" t="shared" si="5" ref="N14:N59">I14</f>
        <v>24247.33664</v>
      </c>
      <c r="O14" s="419">
        <f t="shared" si="2"/>
        <v>52.45616268605055</v>
      </c>
      <c r="P14" s="420">
        <f aca="true" t="shared" si="6" ref="P14:P59">J14+K14</f>
        <v>0</v>
      </c>
    </row>
    <row r="15" spans="1:16" s="50" customFormat="1" ht="15.75">
      <c r="A15" s="416" t="s">
        <v>34</v>
      </c>
      <c r="B15" s="275" t="s">
        <v>232</v>
      </c>
      <c r="C15" s="417"/>
      <c r="D15" s="203">
        <v>0</v>
      </c>
      <c r="E15" s="203">
        <f aca="true" t="shared" si="7" ref="E15:E31">F15+G15</f>
        <v>224</v>
      </c>
      <c r="F15" s="203">
        <v>0</v>
      </c>
      <c r="G15" s="203">
        <v>224</v>
      </c>
      <c r="H15" s="203">
        <f aca="true" t="shared" si="8" ref="H15:H58">I15+J15+K15</f>
        <v>224.014</v>
      </c>
      <c r="I15" s="203">
        <v>0</v>
      </c>
      <c r="J15" s="203">
        <v>224.014</v>
      </c>
      <c r="K15" s="203">
        <v>0</v>
      </c>
      <c r="L15" s="418">
        <f t="shared" si="0"/>
        <v>0</v>
      </c>
      <c r="M15" s="418">
        <f t="shared" si="1"/>
        <v>100.00625000000001</v>
      </c>
      <c r="N15" s="323">
        <f t="shared" si="5"/>
        <v>0</v>
      </c>
      <c r="O15" s="419">
        <f t="shared" si="2"/>
        <v>0</v>
      </c>
      <c r="P15" s="420">
        <f t="shared" si="6"/>
        <v>224.014</v>
      </c>
    </row>
    <row r="16" spans="1:16" s="50" customFormat="1" ht="15.75">
      <c r="A16" s="416" t="s">
        <v>35</v>
      </c>
      <c r="B16" s="275" t="s">
        <v>233</v>
      </c>
      <c r="C16" s="417">
        <f>150291+65309</f>
        <v>215600</v>
      </c>
      <c r="D16" s="203">
        <v>114323</v>
      </c>
      <c r="E16" s="203">
        <f t="shared" si="7"/>
        <v>245425.288044</v>
      </c>
      <c r="F16" s="203">
        <v>107953.288044</v>
      </c>
      <c r="G16" s="203">
        <v>137472</v>
      </c>
      <c r="H16" s="203">
        <f t="shared" si="8"/>
        <v>181098.14958899998</v>
      </c>
      <c r="I16" s="203">
        <v>58686.74302</v>
      </c>
      <c r="J16" s="203">
        <v>122297.655569</v>
      </c>
      <c r="K16" s="203">
        <v>113.751</v>
      </c>
      <c r="L16" s="418">
        <f t="shared" si="0"/>
        <v>83.99728645129869</v>
      </c>
      <c r="M16" s="418">
        <f t="shared" si="1"/>
        <v>73.78952308962253</v>
      </c>
      <c r="N16" s="323">
        <f t="shared" si="5"/>
        <v>58686.74302</v>
      </c>
      <c r="O16" s="419">
        <f t="shared" si="2"/>
        <v>54.363089891324336</v>
      </c>
      <c r="P16" s="420">
        <f t="shared" si="6"/>
        <v>122411.406569</v>
      </c>
    </row>
    <row r="17" spans="1:16" s="50" customFormat="1" ht="15.75">
      <c r="A17" s="416" t="s">
        <v>84</v>
      </c>
      <c r="B17" s="275" t="s">
        <v>234</v>
      </c>
      <c r="C17" s="417">
        <v>6378</v>
      </c>
      <c r="D17" s="203">
        <v>792</v>
      </c>
      <c r="E17" s="203">
        <f t="shared" si="7"/>
        <v>9331.991</v>
      </c>
      <c r="F17" s="203">
        <v>7325.991</v>
      </c>
      <c r="G17" s="203">
        <v>2006</v>
      </c>
      <c r="H17" s="203">
        <f t="shared" si="8"/>
        <v>2076.481031</v>
      </c>
      <c r="I17" s="203">
        <v>70.802231</v>
      </c>
      <c r="J17" s="203">
        <v>2005.6788</v>
      </c>
      <c r="K17" s="203">
        <v>0</v>
      </c>
      <c r="L17" s="418">
        <f t="shared" si="0"/>
        <v>32.5569305581687</v>
      </c>
      <c r="M17" s="418">
        <f t="shared" si="1"/>
        <v>22.25121124741762</v>
      </c>
      <c r="N17" s="323">
        <f t="shared" si="5"/>
        <v>70.802231</v>
      </c>
      <c r="O17" s="419">
        <f t="shared" si="2"/>
        <v>0.9664526068896345</v>
      </c>
      <c r="P17" s="420">
        <f t="shared" si="6"/>
        <v>2005.6788</v>
      </c>
    </row>
    <row r="18" spans="1:16" s="50" customFormat="1" ht="15.75">
      <c r="A18" s="416" t="s">
        <v>85</v>
      </c>
      <c r="B18" s="275" t="s">
        <v>235</v>
      </c>
      <c r="C18" s="417"/>
      <c r="D18" s="203">
        <v>37183</v>
      </c>
      <c r="E18" s="203">
        <f t="shared" si="7"/>
        <v>65018.024463</v>
      </c>
      <c r="F18" s="203">
        <v>65018.024463</v>
      </c>
      <c r="G18" s="203">
        <v>0</v>
      </c>
      <c r="H18" s="203">
        <f t="shared" si="8"/>
        <v>52583.123802</v>
      </c>
      <c r="I18" s="203">
        <v>52583.123802</v>
      </c>
      <c r="J18" s="203">
        <v>0</v>
      </c>
      <c r="K18" s="203">
        <v>0</v>
      </c>
      <c r="L18" s="418">
        <f t="shared" si="0"/>
        <v>0</v>
      </c>
      <c r="M18" s="418">
        <f t="shared" si="1"/>
        <v>80.8746870368595</v>
      </c>
      <c r="N18" s="323">
        <f t="shared" si="5"/>
        <v>52583.123802</v>
      </c>
      <c r="O18" s="419">
        <f t="shared" si="2"/>
        <v>80.8746870368595</v>
      </c>
      <c r="P18" s="420">
        <f t="shared" si="6"/>
        <v>0</v>
      </c>
    </row>
    <row r="19" spans="1:16" s="50" customFormat="1" ht="15.75">
      <c r="A19" s="416" t="s">
        <v>63</v>
      </c>
      <c r="B19" s="275" t="s">
        <v>236</v>
      </c>
      <c r="C19" s="417"/>
      <c r="D19" s="203">
        <v>11453.27</v>
      </c>
      <c r="E19" s="203">
        <f t="shared" si="7"/>
        <v>26405.232169</v>
      </c>
      <c r="F19" s="203">
        <v>10645.962168999999</v>
      </c>
      <c r="G19" s="203">
        <v>15759.27</v>
      </c>
      <c r="H19" s="203">
        <f t="shared" si="8"/>
        <v>19279.145707</v>
      </c>
      <c r="I19" s="203">
        <v>3519.641013</v>
      </c>
      <c r="J19" s="203">
        <v>15759.504694</v>
      </c>
      <c r="K19" s="203">
        <v>0</v>
      </c>
      <c r="L19" s="418">
        <f t="shared" si="0"/>
        <v>0</v>
      </c>
      <c r="M19" s="418">
        <f t="shared" si="1"/>
        <v>73.01259683538744</v>
      </c>
      <c r="N19" s="323">
        <f t="shared" si="5"/>
        <v>3519.641013</v>
      </c>
      <c r="O19" s="419">
        <f t="shared" si="2"/>
        <v>33.06080706588316</v>
      </c>
      <c r="P19" s="420">
        <f t="shared" si="6"/>
        <v>15759.504694</v>
      </c>
    </row>
    <row r="20" spans="1:16" s="50" customFormat="1" ht="15.75">
      <c r="A20" s="416" t="s">
        <v>64</v>
      </c>
      <c r="B20" s="275" t="s">
        <v>237</v>
      </c>
      <c r="C20" s="417"/>
      <c r="D20" s="203">
        <v>5419</v>
      </c>
      <c r="E20" s="203">
        <f t="shared" si="7"/>
        <v>10880</v>
      </c>
      <c r="F20" s="203">
        <v>10538</v>
      </c>
      <c r="G20" s="203">
        <v>342</v>
      </c>
      <c r="H20" s="203">
        <f t="shared" si="8"/>
        <v>6849.911132</v>
      </c>
      <c r="I20" s="203">
        <v>6507.840132</v>
      </c>
      <c r="J20" s="203">
        <v>342.071</v>
      </c>
      <c r="K20" s="203">
        <v>0</v>
      </c>
      <c r="L20" s="418">
        <f t="shared" si="0"/>
        <v>0</v>
      </c>
      <c r="M20" s="418">
        <f t="shared" si="1"/>
        <v>62.95874202205882</v>
      </c>
      <c r="N20" s="323">
        <f t="shared" si="5"/>
        <v>6507.840132</v>
      </c>
      <c r="O20" s="419">
        <f t="shared" si="2"/>
        <v>61.755932169292095</v>
      </c>
      <c r="P20" s="420">
        <f t="shared" si="6"/>
        <v>342.071</v>
      </c>
    </row>
    <row r="21" spans="1:16" s="50" customFormat="1" ht="15.75">
      <c r="A21" s="416" t="s">
        <v>65</v>
      </c>
      <c r="B21" s="275" t="s">
        <v>238</v>
      </c>
      <c r="C21" s="417"/>
      <c r="D21" s="203">
        <v>1028.8429999999998</v>
      </c>
      <c r="E21" s="203">
        <f t="shared" si="7"/>
        <v>3809.843</v>
      </c>
      <c r="F21" s="203">
        <v>2781</v>
      </c>
      <c r="G21" s="203">
        <v>1028.8429999999998</v>
      </c>
      <c r="H21" s="203">
        <f t="shared" si="8"/>
        <v>1003.519</v>
      </c>
      <c r="I21" s="203">
        <v>98.51</v>
      </c>
      <c r="J21" s="203">
        <v>905.009</v>
      </c>
      <c r="K21" s="203">
        <v>0</v>
      </c>
      <c r="L21" s="418">
        <f t="shared" si="0"/>
        <v>0</v>
      </c>
      <c r="M21" s="418">
        <f t="shared" si="1"/>
        <v>26.340166773276486</v>
      </c>
      <c r="N21" s="323">
        <f t="shared" si="5"/>
        <v>98.51</v>
      </c>
      <c r="O21" s="419">
        <f t="shared" si="2"/>
        <v>3.542250988852931</v>
      </c>
      <c r="P21" s="420">
        <f t="shared" si="6"/>
        <v>905.009</v>
      </c>
    </row>
    <row r="22" spans="1:16" s="50" customFormat="1" ht="15.75">
      <c r="A22" s="416" t="s">
        <v>66</v>
      </c>
      <c r="B22" s="275" t="s">
        <v>239</v>
      </c>
      <c r="C22" s="417"/>
      <c r="D22" s="203">
        <v>0</v>
      </c>
      <c r="E22" s="203">
        <f t="shared" si="7"/>
        <v>59</v>
      </c>
      <c r="F22" s="203">
        <v>0</v>
      </c>
      <c r="G22" s="203">
        <v>59</v>
      </c>
      <c r="H22" s="203">
        <f t="shared" si="8"/>
        <v>59.173</v>
      </c>
      <c r="I22" s="203">
        <v>0</v>
      </c>
      <c r="J22" s="203">
        <v>59.173</v>
      </c>
      <c r="K22" s="203">
        <v>0</v>
      </c>
      <c r="L22" s="418">
        <f t="shared" si="0"/>
        <v>0</v>
      </c>
      <c r="M22" s="418">
        <f t="shared" si="1"/>
        <v>100.29322033898305</v>
      </c>
      <c r="N22" s="323">
        <f t="shared" si="5"/>
        <v>0</v>
      </c>
      <c r="O22" s="419">
        <f t="shared" si="2"/>
        <v>0</v>
      </c>
      <c r="P22" s="420">
        <f t="shared" si="6"/>
        <v>59.173</v>
      </c>
    </row>
    <row r="23" spans="1:16" s="50" customFormat="1" ht="15.75">
      <c r="A23" s="416" t="s">
        <v>67</v>
      </c>
      <c r="B23" s="275" t="s">
        <v>240</v>
      </c>
      <c r="C23" s="417">
        <f>1300444+37341-(150291+6378+28700+48781+49000)</f>
        <v>1054635</v>
      </c>
      <c r="D23" s="203">
        <v>889490</v>
      </c>
      <c r="E23" s="203">
        <f t="shared" si="7"/>
        <v>1766243.2257019999</v>
      </c>
      <c r="F23" s="203">
        <v>1253973.2257019999</v>
      </c>
      <c r="G23" s="203">
        <v>512270</v>
      </c>
      <c r="H23" s="203">
        <f t="shared" si="8"/>
        <v>1447322.733132</v>
      </c>
      <c r="I23" s="203">
        <f>1048827.397053+6754</f>
        <v>1055581.397053</v>
      </c>
      <c r="J23" s="203">
        <v>376653.747726</v>
      </c>
      <c r="K23" s="203">
        <v>15087.588353</v>
      </c>
      <c r="L23" s="418">
        <f t="shared" si="0"/>
        <v>137.23446814604105</v>
      </c>
      <c r="M23" s="418">
        <f t="shared" si="1"/>
        <v>81.94356881718578</v>
      </c>
      <c r="N23" s="323">
        <f t="shared" si="5"/>
        <v>1055581.397053</v>
      </c>
      <c r="O23" s="419">
        <f t="shared" si="2"/>
        <v>84.17894221481994</v>
      </c>
      <c r="P23" s="420">
        <f t="shared" si="6"/>
        <v>391741.336079</v>
      </c>
    </row>
    <row r="24" spans="1:16" s="50" customFormat="1" ht="31.5">
      <c r="A24" s="416" t="s">
        <v>70</v>
      </c>
      <c r="B24" s="275" t="s">
        <v>241</v>
      </c>
      <c r="C24" s="417"/>
      <c r="D24" s="203">
        <v>107341.39199999999</v>
      </c>
      <c r="E24" s="203">
        <f t="shared" si="7"/>
        <v>139163.807773</v>
      </c>
      <c r="F24" s="203">
        <v>130382.41577300002</v>
      </c>
      <c r="G24" s="203">
        <v>8781.392</v>
      </c>
      <c r="H24" s="203">
        <f t="shared" si="8"/>
        <v>92521.063126</v>
      </c>
      <c r="I24" s="203">
        <v>83739.821126</v>
      </c>
      <c r="J24" s="203">
        <v>8781.242</v>
      </c>
      <c r="K24" s="203">
        <v>0</v>
      </c>
      <c r="L24" s="418">
        <f t="shared" si="0"/>
        <v>0</v>
      </c>
      <c r="M24" s="418">
        <f t="shared" si="1"/>
        <v>66.48356681711216</v>
      </c>
      <c r="N24" s="323">
        <f t="shared" si="5"/>
        <v>83739.821126</v>
      </c>
      <c r="O24" s="421">
        <f t="shared" si="2"/>
        <v>64.22631505140518</v>
      </c>
      <c r="P24" s="323">
        <f t="shared" si="6"/>
        <v>8781.242</v>
      </c>
    </row>
    <row r="25" spans="1:16" s="50" customFormat="1" ht="15.75">
      <c r="A25" s="416" t="s">
        <v>71</v>
      </c>
      <c r="B25" s="275" t="s">
        <v>242</v>
      </c>
      <c r="C25" s="417"/>
      <c r="D25" s="203">
        <v>895</v>
      </c>
      <c r="E25" s="203">
        <f t="shared" si="7"/>
        <v>950.867</v>
      </c>
      <c r="F25" s="203">
        <v>950.867</v>
      </c>
      <c r="G25" s="203">
        <v>0</v>
      </c>
      <c r="H25" s="203">
        <f t="shared" si="8"/>
        <v>930.577</v>
      </c>
      <c r="I25" s="203">
        <v>930.577</v>
      </c>
      <c r="J25" s="203">
        <v>0</v>
      </c>
      <c r="K25" s="203">
        <v>0</v>
      </c>
      <c r="L25" s="418">
        <f t="shared" si="0"/>
        <v>0</v>
      </c>
      <c r="M25" s="418">
        <f t="shared" si="1"/>
        <v>97.8661579379661</v>
      </c>
      <c r="N25" s="323">
        <f t="shared" si="5"/>
        <v>930.577</v>
      </c>
      <c r="O25" s="419">
        <f t="shared" si="2"/>
        <v>97.8661579379661</v>
      </c>
      <c r="P25" s="420">
        <f t="shared" si="6"/>
        <v>0</v>
      </c>
    </row>
    <row r="26" spans="1:16" s="50" customFormat="1" ht="15.75">
      <c r="A26" s="416" t="s">
        <v>72</v>
      </c>
      <c r="B26" s="275" t="s">
        <v>243</v>
      </c>
      <c r="C26" s="417"/>
      <c r="D26" s="203">
        <v>0</v>
      </c>
      <c r="E26" s="203">
        <f t="shared" si="7"/>
        <v>604.1177419999999</v>
      </c>
      <c r="F26" s="203">
        <v>604.1177419999999</v>
      </c>
      <c r="G26" s="203">
        <v>0</v>
      </c>
      <c r="H26" s="203">
        <f t="shared" si="8"/>
        <v>0</v>
      </c>
      <c r="I26" s="203">
        <v>0</v>
      </c>
      <c r="J26" s="203">
        <v>0</v>
      </c>
      <c r="K26" s="203">
        <v>0</v>
      </c>
      <c r="L26" s="418">
        <f t="shared" si="0"/>
        <v>0</v>
      </c>
      <c r="M26" s="418">
        <f t="shared" si="1"/>
        <v>0</v>
      </c>
      <c r="N26" s="323">
        <f t="shared" si="5"/>
        <v>0</v>
      </c>
      <c r="O26" s="419">
        <f t="shared" si="2"/>
        <v>0</v>
      </c>
      <c r="P26" s="420">
        <f t="shared" si="6"/>
        <v>0</v>
      </c>
    </row>
    <row r="27" spans="1:16" s="51" customFormat="1" ht="31.5">
      <c r="A27" s="167">
        <v>2</v>
      </c>
      <c r="B27" s="168" t="s">
        <v>274</v>
      </c>
      <c r="C27" s="169">
        <f>C28+C29</f>
        <v>28700</v>
      </c>
      <c r="D27" s="169">
        <v>7000</v>
      </c>
      <c r="E27" s="169">
        <f>E28+E29</f>
        <v>126650</v>
      </c>
      <c r="F27" s="169">
        <v>126650</v>
      </c>
      <c r="G27" s="169">
        <v>0</v>
      </c>
      <c r="H27" s="169">
        <f>I27+J27+K27</f>
        <v>126650</v>
      </c>
      <c r="I27" s="169">
        <v>126650</v>
      </c>
      <c r="J27" s="169">
        <v>0</v>
      </c>
      <c r="K27" s="169">
        <v>0</v>
      </c>
      <c r="L27" s="165">
        <f t="shared" si="0"/>
        <v>441.2891986062718</v>
      </c>
      <c r="M27" s="165">
        <f t="shared" si="1"/>
        <v>100</v>
      </c>
      <c r="N27" s="422">
        <f t="shared" si="5"/>
        <v>126650</v>
      </c>
      <c r="O27" s="166">
        <f t="shared" si="2"/>
        <v>100</v>
      </c>
      <c r="P27" s="170">
        <f t="shared" si="6"/>
        <v>0</v>
      </c>
    </row>
    <row r="28" spans="1:16" s="52" customFormat="1" ht="15.75">
      <c r="A28" s="416"/>
      <c r="B28" s="275" t="s">
        <v>244</v>
      </c>
      <c r="C28" s="417">
        <v>0</v>
      </c>
      <c r="D28" s="203">
        <v>0</v>
      </c>
      <c r="E28" s="203">
        <f t="shared" si="7"/>
        <v>93664</v>
      </c>
      <c r="F28" s="203">
        <v>93664</v>
      </c>
      <c r="G28" s="203">
        <v>0</v>
      </c>
      <c r="H28" s="203">
        <f t="shared" si="8"/>
        <v>93664</v>
      </c>
      <c r="I28" s="203">
        <v>93664</v>
      </c>
      <c r="J28" s="203"/>
      <c r="K28" s="203"/>
      <c r="L28" s="418">
        <f t="shared" si="0"/>
        <v>0</v>
      </c>
      <c r="M28" s="418">
        <f t="shared" si="1"/>
        <v>100</v>
      </c>
      <c r="N28" s="420">
        <f t="shared" si="5"/>
        <v>93664</v>
      </c>
      <c r="O28" s="419">
        <f t="shared" si="2"/>
        <v>100</v>
      </c>
      <c r="P28" s="420">
        <f t="shared" si="6"/>
        <v>0</v>
      </c>
    </row>
    <row r="29" spans="1:16" s="52" customFormat="1" ht="31.5">
      <c r="A29" s="416"/>
      <c r="B29" s="275" t="s">
        <v>765</v>
      </c>
      <c r="C29" s="417">
        <v>28700</v>
      </c>
      <c r="D29" s="203">
        <v>7000</v>
      </c>
      <c r="E29" s="203">
        <f t="shared" si="7"/>
        <v>32986</v>
      </c>
      <c r="F29" s="203">
        <v>32986</v>
      </c>
      <c r="G29" s="203">
        <v>0</v>
      </c>
      <c r="H29" s="203">
        <f t="shared" si="8"/>
        <v>32986</v>
      </c>
      <c r="I29" s="203">
        <v>32986</v>
      </c>
      <c r="J29" s="203"/>
      <c r="K29" s="203"/>
      <c r="L29" s="418">
        <f t="shared" si="0"/>
        <v>114.93379790940767</v>
      </c>
      <c r="M29" s="418">
        <f t="shared" si="1"/>
        <v>100</v>
      </c>
      <c r="N29" s="420">
        <f t="shared" si="5"/>
        <v>32986</v>
      </c>
      <c r="O29" s="419">
        <f t="shared" si="2"/>
        <v>100</v>
      </c>
      <c r="P29" s="420">
        <f t="shared" si="6"/>
        <v>0</v>
      </c>
    </row>
    <row r="30" spans="1:16" s="49" customFormat="1" ht="15.75">
      <c r="A30" s="167">
        <v>3</v>
      </c>
      <c r="B30" s="168" t="s">
        <v>245</v>
      </c>
      <c r="C30" s="177">
        <v>48781</v>
      </c>
      <c r="D30" s="169">
        <v>0</v>
      </c>
      <c r="E30" s="169">
        <f t="shared" si="7"/>
        <v>90</v>
      </c>
      <c r="F30" s="203">
        <v>0</v>
      </c>
      <c r="G30" s="203">
        <v>90</v>
      </c>
      <c r="H30" s="169">
        <f t="shared" si="8"/>
        <v>90</v>
      </c>
      <c r="I30" s="169">
        <v>0</v>
      </c>
      <c r="J30" s="169">
        <v>90</v>
      </c>
      <c r="K30" s="169">
        <v>0</v>
      </c>
      <c r="L30" s="165">
        <f t="shared" si="0"/>
        <v>0.18449806277034092</v>
      </c>
      <c r="M30" s="165">
        <f t="shared" si="1"/>
        <v>100</v>
      </c>
      <c r="N30" s="170">
        <f t="shared" si="5"/>
        <v>0</v>
      </c>
      <c r="O30" s="171">
        <f t="shared" si="2"/>
        <v>0</v>
      </c>
      <c r="P30" s="170">
        <f t="shared" si="6"/>
        <v>90</v>
      </c>
    </row>
    <row r="31" spans="1:16" s="49" customFormat="1" ht="15.75">
      <c r="A31" s="167" t="s">
        <v>39</v>
      </c>
      <c r="B31" s="168" t="s">
        <v>246</v>
      </c>
      <c r="C31" s="177">
        <v>49000</v>
      </c>
      <c r="D31" s="169">
        <v>47000</v>
      </c>
      <c r="E31" s="169">
        <f t="shared" si="7"/>
        <v>47000</v>
      </c>
      <c r="F31" s="169">
        <v>28700</v>
      </c>
      <c r="G31" s="169">
        <v>18300</v>
      </c>
      <c r="H31" s="169">
        <f t="shared" si="8"/>
        <v>47000</v>
      </c>
      <c r="I31" s="169">
        <v>47000</v>
      </c>
      <c r="J31" s="169">
        <v>0</v>
      </c>
      <c r="K31" s="169">
        <v>0</v>
      </c>
      <c r="L31" s="165">
        <f t="shared" si="0"/>
        <v>95.91836734693877</v>
      </c>
      <c r="M31" s="165">
        <f t="shared" si="1"/>
        <v>100</v>
      </c>
      <c r="N31" s="170">
        <f t="shared" si="5"/>
        <v>47000</v>
      </c>
      <c r="O31" s="171">
        <f t="shared" si="2"/>
        <v>163.7630662020906</v>
      </c>
      <c r="P31" s="170">
        <f t="shared" si="6"/>
        <v>0</v>
      </c>
    </row>
    <row r="32" spans="1:16" s="48" customFormat="1" ht="15.75">
      <c r="A32" s="167" t="s">
        <v>87</v>
      </c>
      <c r="B32" s="168" t="s">
        <v>247</v>
      </c>
      <c r="C32" s="169">
        <f>SUM(C33:C45)</f>
        <v>3684186</v>
      </c>
      <c r="D32" s="169">
        <f>SUM(D33:D45)</f>
        <v>3934529.4</v>
      </c>
      <c r="E32" s="169">
        <f>SUM(E33:E45)</f>
        <v>5128909.441853001</v>
      </c>
      <c r="F32" s="169">
        <f>SUM(F33:F45)</f>
        <v>2341323.9000000004</v>
      </c>
      <c r="G32" s="169">
        <f>SUM(G33:G45)</f>
        <v>2787585.541853</v>
      </c>
      <c r="H32" s="169">
        <f>SUM(H33:H45)</f>
        <v>4313932.373095</v>
      </c>
      <c r="I32" s="169">
        <f>SUM(I33:I45)</f>
        <v>1733025.036765</v>
      </c>
      <c r="J32" s="169">
        <f>SUM(J33:J45)</f>
        <v>2129028.827891</v>
      </c>
      <c r="K32" s="169">
        <f>SUM(K33:K45)</f>
        <v>451878.508439</v>
      </c>
      <c r="L32" s="165">
        <f t="shared" si="0"/>
        <v>117.09322963322155</v>
      </c>
      <c r="M32" s="165">
        <f t="shared" si="1"/>
        <v>84.11012949248796</v>
      </c>
      <c r="N32" s="170">
        <f t="shared" si="5"/>
        <v>1733025.036765</v>
      </c>
      <c r="O32" s="171">
        <f t="shared" si="2"/>
        <v>74.01902132229546</v>
      </c>
      <c r="P32" s="170">
        <f t="shared" si="6"/>
        <v>2580907.3363300003</v>
      </c>
    </row>
    <row r="33" spans="1:16" s="53" customFormat="1" ht="15.75">
      <c r="A33" s="416" t="s">
        <v>110</v>
      </c>
      <c r="B33" s="275" t="s">
        <v>231</v>
      </c>
      <c r="C33" s="417">
        <v>108944</v>
      </c>
      <c r="D33" s="203">
        <v>85865</v>
      </c>
      <c r="E33" s="203">
        <f>F33+G33</f>
        <v>123723.469137</v>
      </c>
      <c r="F33" s="203">
        <v>54304.2</v>
      </c>
      <c r="G33" s="203">
        <v>69419.269137</v>
      </c>
      <c r="H33" s="203">
        <f>I33+J33+K33</f>
        <v>122173.862659</v>
      </c>
      <c r="I33" s="203">
        <v>53380.28</v>
      </c>
      <c r="J33" s="203">
        <v>25156.401837</v>
      </c>
      <c r="K33" s="203">
        <v>43637.180822</v>
      </c>
      <c r="L33" s="418">
        <f t="shared" si="0"/>
        <v>112.14372765732854</v>
      </c>
      <c r="M33" s="418">
        <f t="shared" si="1"/>
        <v>98.74752422575212</v>
      </c>
      <c r="N33" s="420">
        <f t="shared" si="5"/>
        <v>53380.28</v>
      </c>
      <c r="O33" s="419">
        <f t="shared" si="2"/>
        <v>98.29862146942594</v>
      </c>
      <c r="P33" s="420">
        <f t="shared" si="6"/>
        <v>68793.582659</v>
      </c>
    </row>
    <row r="34" spans="1:16" s="53" customFormat="1" ht="15.75">
      <c r="A34" s="416" t="s">
        <v>111</v>
      </c>
      <c r="B34" s="275" t="s">
        <v>232</v>
      </c>
      <c r="C34" s="417">
        <v>35578</v>
      </c>
      <c r="D34" s="203">
        <v>24295</v>
      </c>
      <c r="E34" s="203">
        <f aca="true" t="shared" si="9" ref="E34:E49">F34+G34</f>
        <v>39932</v>
      </c>
      <c r="F34" s="203">
        <v>13272</v>
      </c>
      <c r="G34" s="203">
        <v>26660</v>
      </c>
      <c r="H34" s="203">
        <f t="shared" si="8"/>
        <v>36448.531126999995</v>
      </c>
      <c r="I34" s="203">
        <v>10781.5</v>
      </c>
      <c r="J34" s="203">
        <v>10603.221</v>
      </c>
      <c r="K34" s="203">
        <v>15063.810127</v>
      </c>
      <c r="L34" s="418">
        <f t="shared" si="0"/>
        <v>102.44682423688796</v>
      </c>
      <c r="M34" s="418">
        <f t="shared" si="1"/>
        <v>91.27649786386857</v>
      </c>
      <c r="N34" s="420">
        <f t="shared" si="5"/>
        <v>10781.5</v>
      </c>
      <c r="O34" s="419">
        <f t="shared" si="2"/>
        <v>81.2349306811332</v>
      </c>
      <c r="P34" s="420">
        <f t="shared" si="6"/>
        <v>25667.031127000002</v>
      </c>
    </row>
    <row r="35" spans="1:16" s="53" customFormat="1" ht="15.75">
      <c r="A35" s="416" t="s">
        <v>112</v>
      </c>
      <c r="B35" s="275" t="s">
        <v>776</v>
      </c>
      <c r="C35" s="417">
        <v>1558323</v>
      </c>
      <c r="D35" s="203">
        <v>1727179</v>
      </c>
      <c r="E35" s="203">
        <f t="shared" si="9"/>
        <v>1856760.4279860002</v>
      </c>
      <c r="F35" s="203">
        <v>412129.4</v>
      </c>
      <c r="G35" s="203">
        <v>1444631.027986</v>
      </c>
      <c r="H35" s="203">
        <f t="shared" si="8"/>
        <v>1754089.1937230001</v>
      </c>
      <c r="I35" s="203">
        <v>330289.573611</v>
      </c>
      <c r="J35" s="203">
        <v>1422892.745652</v>
      </c>
      <c r="K35" s="203">
        <v>906.87446</v>
      </c>
      <c r="L35" s="418">
        <f t="shared" si="0"/>
        <v>112.56261979852702</v>
      </c>
      <c r="M35" s="418">
        <f t="shared" si="1"/>
        <v>94.47041025242196</v>
      </c>
      <c r="N35" s="420">
        <f t="shared" si="5"/>
        <v>330289.573611</v>
      </c>
      <c r="O35" s="419">
        <f t="shared" si="2"/>
        <v>80.14220135981563</v>
      </c>
      <c r="P35" s="420">
        <f t="shared" si="6"/>
        <v>1423799.620112</v>
      </c>
    </row>
    <row r="36" spans="1:16" s="53" customFormat="1" ht="15.75">
      <c r="A36" s="416" t="s">
        <v>113</v>
      </c>
      <c r="B36" s="275" t="s">
        <v>234</v>
      </c>
      <c r="C36" s="417">
        <v>11683</v>
      </c>
      <c r="D36" s="203">
        <v>14790</v>
      </c>
      <c r="E36" s="203">
        <f t="shared" si="9"/>
        <v>17368</v>
      </c>
      <c r="F36" s="203">
        <v>14808</v>
      </c>
      <c r="G36" s="203">
        <v>2560</v>
      </c>
      <c r="H36" s="203">
        <f t="shared" si="8"/>
        <v>16905.608945</v>
      </c>
      <c r="I36" s="203">
        <v>14681.198695</v>
      </c>
      <c r="J36" s="203">
        <v>2224.41025</v>
      </c>
      <c r="K36" s="203">
        <v>0</v>
      </c>
      <c r="L36" s="418">
        <f t="shared" si="0"/>
        <v>144.70263583839767</v>
      </c>
      <c r="M36" s="418">
        <f t="shared" si="1"/>
        <v>97.33768393021649</v>
      </c>
      <c r="N36" s="420">
        <f t="shared" si="5"/>
        <v>14681.198695</v>
      </c>
      <c r="O36" s="419">
        <f t="shared" si="2"/>
        <v>99.14369729200432</v>
      </c>
      <c r="P36" s="420">
        <f t="shared" si="6"/>
        <v>2224.41025</v>
      </c>
    </row>
    <row r="37" spans="1:16" s="53" customFormat="1" ht="15.75">
      <c r="A37" s="416" t="s">
        <v>114</v>
      </c>
      <c r="B37" s="275" t="s">
        <v>777</v>
      </c>
      <c r="C37" s="417">
        <v>330628</v>
      </c>
      <c r="D37" s="203">
        <v>479295</v>
      </c>
      <c r="E37" s="203">
        <f t="shared" si="9"/>
        <v>660155</v>
      </c>
      <c r="F37" s="203">
        <v>656256</v>
      </c>
      <c r="G37" s="203">
        <v>3899</v>
      </c>
      <c r="H37" s="203">
        <f t="shared" si="8"/>
        <v>598626.153197</v>
      </c>
      <c r="I37" s="203">
        <v>596353.635997</v>
      </c>
      <c r="J37" s="203">
        <v>2151.33385</v>
      </c>
      <c r="K37" s="203">
        <v>121.18335</v>
      </c>
      <c r="L37" s="418">
        <f t="shared" si="0"/>
        <v>181.05730706322512</v>
      </c>
      <c r="M37" s="418">
        <f t="shared" si="1"/>
        <v>90.67963632737766</v>
      </c>
      <c r="N37" s="420">
        <f t="shared" si="5"/>
        <v>596353.635997</v>
      </c>
      <c r="O37" s="419">
        <f t="shared" si="2"/>
        <v>90.8721041783999</v>
      </c>
      <c r="P37" s="420">
        <f t="shared" si="6"/>
        <v>2272.5172</v>
      </c>
    </row>
    <row r="38" spans="1:16" s="53" customFormat="1" ht="15.75">
      <c r="A38" s="416" t="s">
        <v>115</v>
      </c>
      <c r="B38" s="275" t="s">
        <v>236</v>
      </c>
      <c r="C38" s="417">
        <v>39161</v>
      </c>
      <c r="D38" s="203">
        <v>45300</v>
      </c>
      <c r="E38" s="203">
        <f t="shared" si="9"/>
        <v>52405</v>
      </c>
      <c r="F38" s="203">
        <v>35422</v>
      </c>
      <c r="G38" s="203">
        <v>16983</v>
      </c>
      <c r="H38" s="203">
        <f t="shared" si="8"/>
        <v>42532.467319</v>
      </c>
      <c r="I38" s="203">
        <v>25615.518325</v>
      </c>
      <c r="J38" s="203">
        <v>16359.458494</v>
      </c>
      <c r="K38" s="203">
        <v>557.4905</v>
      </c>
      <c r="L38" s="418">
        <f t="shared" si="0"/>
        <v>108.60924725875233</v>
      </c>
      <c r="M38" s="418">
        <f t="shared" si="1"/>
        <v>81.16108638297874</v>
      </c>
      <c r="N38" s="420">
        <f t="shared" si="5"/>
        <v>25615.518325</v>
      </c>
      <c r="O38" s="419">
        <f t="shared" si="2"/>
        <v>72.31527955790187</v>
      </c>
      <c r="P38" s="420">
        <f t="shared" si="6"/>
        <v>16916.948994000002</v>
      </c>
    </row>
    <row r="39" spans="1:16" s="53" customFormat="1" ht="15.75">
      <c r="A39" s="416" t="s">
        <v>248</v>
      </c>
      <c r="B39" s="275" t="s">
        <v>237</v>
      </c>
      <c r="C39" s="417">
        <v>24902</v>
      </c>
      <c r="D39" s="203">
        <v>24094</v>
      </c>
      <c r="E39" s="203">
        <f t="shared" si="9"/>
        <v>29212</v>
      </c>
      <c r="F39" s="203">
        <v>12294</v>
      </c>
      <c r="G39" s="203">
        <v>16918</v>
      </c>
      <c r="H39" s="203">
        <f t="shared" si="8"/>
        <v>27676.406162</v>
      </c>
      <c r="I39" s="203">
        <v>12195.297496</v>
      </c>
      <c r="J39" s="203">
        <v>15481.108666</v>
      </c>
      <c r="K39" s="203">
        <v>0</v>
      </c>
      <c r="L39" s="418">
        <f t="shared" si="0"/>
        <v>111.14129853827002</v>
      </c>
      <c r="M39" s="418">
        <f t="shared" si="1"/>
        <v>94.74327729015472</v>
      </c>
      <c r="N39" s="420">
        <f t="shared" si="5"/>
        <v>12195.297496</v>
      </c>
      <c r="O39" s="419">
        <f t="shared" si="2"/>
        <v>99.19714898324385</v>
      </c>
      <c r="P39" s="420">
        <f t="shared" si="6"/>
        <v>15481.108666</v>
      </c>
    </row>
    <row r="40" spans="1:16" s="53" customFormat="1" ht="15.75">
      <c r="A40" s="416" t="s">
        <v>249</v>
      </c>
      <c r="B40" s="275" t="s">
        <v>238</v>
      </c>
      <c r="C40" s="417">
        <v>8214</v>
      </c>
      <c r="D40" s="203">
        <v>12621</v>
      </c>
      <c r="E40" s="203">
        <f t="shared" si="9"/>
        <v>15222.565999999999</v>
      </c>
      <c r="F40" s="203">
        <v>7825</v>
      </c>
      <c r="G40" s="203">
        <v>7397.566</v>
      </c>
      <c r="H40" s="203">
        <f t="shared" si="8"/>
        <v>14515.404169</v>
      </c>
      <c r="I40" s="203">
        <v>7756.553419</v>
      </c>
      <c r="J40" s="203">
        <v>3361.05</v>
      </c>
      <c r="K40" s="203">
        <v>3397.80075</v>
      </c>
      <c r="L40" s="418">
        <f t="shared" si="0"/>
        <v>176.71541476747018</v>
      </c>
      <c r="M40" s="418">
        <f t="shared" si="1"/>
        <v>95.35451624253099</v>
      </c>
      <c r="N40" s="420">
        <f t="shared" si="5"/>
        <v>7756.553419</v>
      </c>
      <c r="O40" s="419">
        <f t="shared" si="2"/>
        <v>99.12528330990415</v>
      </c>
      <c r="P40" s="420">
        <f t="shared" si="6"/>
        <v>6758.85075</v>
      </c>
    </row>
    <row r="41" spans="1:16" s="53" customFormat="1" ht="15.75">
      <c r="A41" s="416" t="s">
        <v>250</v>
      </c>
      <c r="B41" s="275" t="s">
        <v>778</v>
      </c>
      <c r="C41" s="417">
        <v>74398</v>
      </c>
      <c r="D41" s="203">
        <v>69385</v>
      </c>
      <c r="E41" s="203">
        <f t="shared" si="9"/>
        <v>92707.72</v>
      </c>
      <c r="F41" s="203">
        <v>10706.5</v>
      </c>
      <c r="G41" s="203">
        <v>82001.22</v>
      </c>
      <c r="H41" s="203">
        <f t="shared" si="8"/>
        <v>87797.897016</v>
      </c>
      <c r="I41" s="203">
        <v>8309.86594</v>
      </c>
      <c r="J41" s="203">
        <v>78704.946276</v>
      </c>
      <c r="K41" s="203">
        <v>783.0848</v>
      </c>
      <c r="L41" s="418">
        <f t="shared" si="0"/>
        <v>118.01109843813006</v>
      </c>
      <c r="M41" s="418">
        <f t="shared" si="1"/>
        <v>94.70397612626003</v>
      </c>
      <c r="N41" s="420">
        <f t="shared" si="5"/>
        <v>8309.86594</v>
      </c>
      <c r="O41" s="419">
        <f t="shared" si="2"/>
        <v>77.61514911502358</v>
      </c>
      <c r="P41" s="420">
        <f t="shared" si="6"/>
        <v>79488.031076</v>
      </c>
    </row>
    <row r="42" spans="1:16" s="53" customFormat="1" ht="15.75">
      <c r="A42" s="416" t="s">
        <v>251</v>
      </c>
      <c r="B42" s="275" t="s">
        <v>240</v>
      </c>
      <c r="C42" s="417">
        <v>362467</v>
      </c>
      <c r="D42" s="203">
        <v>421605</v>
      </c>
      <c r="E42" s="203">
        <f t="shared" si="9"/>
        <v>762407.5637930001</v>
      </c>
      <c r="F42" s="203">
        <v>477923</v>
      </c>
      <c r="G42" s="203">
        <v>284484.563793</v>
      </c>
      <c r="H42" s="203">
        <f t="shared" si="8"/>
        <v>412521.826532</v>
      </c>
      <c r="I42" s="203">
        <v>245263.286883</v>
      </c>
      <c r="J42" s="203">
        <v>148311.357544</v>
      </c>
      <c r="K42" s="203">
        <v>18947.182105</v>
      </c>
      <c r="L42" s="418">
        <f t="shared" si="0"/>
        <v>113.80948514816521</v>
      </c>
      <c r="M42" s="418">
        <f t="shared" si="1"/>
        <v>54.10778251984959</v>
      </c>
      <c r="N42" s="420">
        <f t="shared" si="5"/>
        <v>245263.286883</v>
      </c>
      <c r="O42" s="419">
        <f t="shared" si="2"/>
        <v>51.3185778635889</v>
      </c>
      <c r="P42" s="420">
        <f t="shared" si="6"/>
        <v>167258.53964899998</v>
      </c>
    </row>
    <row r="43" spans="1:16" s="43" customFormat="1" ht="31.5">
      <c r="A43" s="416" t="s">
        <v>252</v>
      </c>
      <c r="B43" s="275" t="s">
        <v>241</v>
      </c>
      <c r="C43" s="417">
        <v>934613</v>
      </c>
      <c r="D43" s="203">
        <v>880250.4</v>
      </c>
      <c r="E43" s="203">
        <f t="shared" si="9"/>
        <v>992220.4881000001</v>
      </c>
      <c r="F43" s="203">
        <v>355097.80000000005</v>
      </c>
      <c r="G43" s="203">
        <v>637122.6881</v>
      </c>
      <c r="H43" s="203">
        <f t="shared" si="8"/>
        <v>984386.3617680001</v>
      </c>
      <c r="I43" s="203">
        <v>352135.135099</v>
      </c>
      <c r="J43" s="203">
        <v>305936.384777</v>
      </c>
      <c r="K43" s="203">
        <v>326314.841892</v>
      </c>
      <c r="L43" s="418">
        <f t="shared" si="0"/>
        <v>105.32555846837141</v>
      </c>
      <c r="M43" s="418">
        <f t="shared" si="1"/>
        <v>99.21044501439377</v>
      </c>
      <c r="N43" s="323">
        <f t="shared" si="5"/>
        <v>352135.135099</v>
      </c>
      <c r="O43" s="421">
        <f t="shared" si="2"/>
        <v>99.16567635704867</v>
      </c>
      <c r="P43" s="323">
        <f t="shared" si="6"/>
        <v>632251.226669</v>
      </c>
    </row>
    <row r="44" spans="1:16" s="53" customFormat="1" ht="15.75">
      <c r="A44" s="416" t="s">
        <v>253</v>
      </c>
      <c r="B44" s="275" t="s">
        <v>242</v>
      </c>
      <c r="C44" s="417">
        <v>104473</v>
      </c>
      <c r="D44" s="203">
        <v>88643</v>
      </c>
      <c r="E44" s="203">
        <f t="shared" si="9"/>
        <v>163796.573114</v>
      </c>
      <c r="F44" s="203">
        <v>60813</v>
      </c>
      <c r="G44" s="203">
        <v>102983.573114</v>
      </c>
      <c r="H44" s="203">
        <f t="shared" si="8"/>
        <v>121810.14442100002</v>
      </c>
      <c r="I44" s="203">
        <v>33272.585507</v>
      </c>
      <c r="J44" s="203">
        <v>85420.350348</v>
      </c>
      <c r="K44" s="203">
        <v>3117.208566</v>
      </c>
      <c r="L44" s="418">
        <f t="shared" si="0"/>
        <v>116.59485649019365</v>
      </c>
      <c r="M44" s="418">
        <f t="shared" si="1"/>
        <v>74.36672337230276</v>
      </c>
      <c r="N44" s="420">
        <f t="shared" si="5"/>
        <v>33272.585507</v>
      </c>
      <c r="O44" s="419">
        <f t="shared" si="2"/>
        <v>54.71294872313486</v>
      </c>
      <c r="P44" s="420">
        <f t="shared" si="6"/>
        <v>88537.55891400001</v>
      </c>
    </row>
    <row r="45" spans="1:16" s="53" customFormat="1" ht="15.75">
      <c r="A45" s="416" t="s">
        <v>254</v>
      </c>
      <c r="B45" s="275" t="s">
        <v>255</v>
      </c>
      <c r="C45" s="417">
        <v>90802</v>
      </c>
      <c r="D45" s="203">
        <v>61207</v>
      </c>
      <c r="E45" s="203">
        <f>F45+G45</f>
        <v>322998.633723</v>
      </c>
      <c r="F45" s="203">
        <v>230473</v>
      </c>
      <c r="G45" s="203">
        <v>92525.633723</v>
      </c>
      <c r="H45" s="203">
        <f t="shared" si="8"/>
        <v>94448.516057</v>
      </c>
      <c r="I45" s="203">
        <v>42990.605793</v>
      </c>
      <c r="J45" s="203">
        <v>12426.059197</v>
      </c>
      <c r="K45" s="203">
        <v>39031.851067</v>
      </c>
      <c r="L45" s="418">
        <f t="shared" si="0"/>
        <v>104.0158983910046</v>
      </c>
      <c r="M45" s="418">
        <f t="shared" si="1"/>
        <v>29.241150331923073</v>
      </c>
      <c r="N45" s="420">
        <f t="shared" si="5"/>
        <v>42990.605793</v>
      </c>
      <c r="O45" s="419">
        <f t="shared" si="2"/>
        <v>18.65320701036564</v>
      </c>
      <c r="P45" s="420">
        <f t="shared" si="6"/>
        <v>51457.910264000006</v>
      </c>
    </row>
    <row r="46" spans="1:16" s="54" customFormat="1" ht="15.75">
      <c r="A46" s="167" t="s">
        <v>88</v>
      </c>
      <c r="B46" s="168" t="s">
        <v>256</v>
      </c>
      <c r="C46" s="177">
        <v>1000</v>
      </c>
      <c r="D46" s="169">
        <v>1000</v>
      </c>
      <c r="E46" s="169">
        <f t="shared" si="9"/>
        <v>1000</v>
      </c>
      <c r="F46" s="169">
        <v>1000</v>
      </c>
      <c r="G46" s="203">
        <v>0</v>
      </c>
      <c r="H46" s="169">
        <f t="shared" si="8"/>
        <v>1000</v>
      </c>
      <c r="I46" s="169">
        <v>1000</v>
      </c>
      <c r="J46" s="169">
        <v>0</v>
      </c>
      <c r="K46" s="169">
        <v>0</v>
      </c>
      <c r="L46" s="165">
        <f t="shared" si="0"/>
        <v>100</v>
      </c>
      <c r="M46" s="165">
        <f t="shared" si="1"/>
        <v>100</v>
      </c>
      <c r="N46" s="170">
        <f t="shared" si="5"/>
        <v>1000</v>
      </c>
      <c r="O46" s="171">
        <f t="shared" si="2"/>
        <v>100</v>
      </c>
      <c r="P46" s="170">
        <f t="shared" si="6"/>
        <v>0</v>
      </c>
    </row>
    <row r="47" spans="1:16" s="54" customFormat="1" ht="15.75">
      <c r="A47" s="167" t="s">
        <v>46</v>
      </c>
      <c r="B47" s="168" t="s">
        <v>257</v>
      </c>
      <c r="C47" s="177">
        <f>883884+65316+3500</f>
        <v>952700</v>
      </c>
      <c r="D47" s="169">
        <v>0</v>
      </c>
      <c r="E47" s="203">
        <f t="shared" si="9"/>
        <v>0</v>
      </c>
      <c r="F47" s="169"/>
      <c r="G47" s="203">
        <v>0</v>
      </c>
      <c r="H47" s="169">
        <f t="shared" si="8"/>
        <v>1185342.1747400002</v>
      </c>
      <c r="I47" s="169">
        <v>901819.665352</v>
      </c>
      <c r="J47" s="169">
        <v>241773.116953</v>
      </c>
      <c r="K47" s="169">
        <v>41749.392435</v>
      </c>
      <c r="L47" s="165">
        <f t="shared" si="0"/>
        <v>124.41924789965364</v>
      </c>
      <c r="M47" s="165">
        <f t="shared" si="1"/>
        <v>0</v>
      </c>
      <c r="N47" s="170">
        <f t="shared" si="5"/>
        <v>901819.665352</v>
      </c>
      <c r="O47" s="171">
        <f t="shared" si="2"/>
        <v>0</v>
      </c>
      <c r="P47" s="170">
        <f t="shared" si="6"/>
        <v>283522.509388</v>
      </c>
    </row>
    <row r="48" spans="1:16" s="54" customFormat="1" ht="15.75">
      <c r="A48" s="167" t="s">
        <v>47</v>
      </c>
      <c r="B48" s="168" t="s">
        <v>258</v>
      </c>
      <c r="C48" s="177">
        <v>0</v>
      </c>
      <c r="D48" s="169">
        <v>91960</v>
      </c>
      <c r="E48" s="169">
        <f t="shared" si="9"/>
        <v>0</v>
      </c>
      <c r="F48" s="169">
        <v>0</v>
      </c>
      <c r="G48" s="203">
        <v>0</v>
      </c>
      <c r="H48" s="169">
        <f t="shared" si="8"/>
        <v>0</v>
      </c>
      <c r="I48" s="169">
        <v>0</v>
      </c>
      <c r="J48" s="169">
        <v>0</v>
      </c>
      <c r="K48" s="169">
        <v>0</v>
      </c>
      <c r="L48" s="165">
        <f t="shared" si="0"/>
        <v>0</v>
      </c>
      <c r="M48" s="165">
        <f t="shared" si="1"/>
        <v>0</v>
      </c>
      <c r="N48" s="170">
        <f t="shared" si="5"/>
        <v>0</v>
      </c>
      <c r="O48" s="171">
        <f t="shared" si="2"/>
        <v>0</v>
      </c>
      <c r="P48" s="170">
        <f t="shared" si="6"/>
        <v>0</v>
      </c>
    </row>
    <row r="49" spans="1:16" s="54" customFormat="1" ht="31.5">
      <c r="A49" s="167" t="s">
        <v>4</v>
      </c>
      <c r="B49" s="168" t="s">
        <v>259</v>
      </c>
      <c r="C49" s="177"/>
      <c r="D49" s="169">
        <v>7000</v>
      </c>
      <c r="E49" s="169">
        <f t="shared" si="9"/>
        <v>0</v>
      </c>
      <c r="F49" s="169">
        <v>0</v>
      </c>
      <c r="G49" s="169">
        <v>0</v>
      </c>
      <c r="H49" s="169"/>
      <c r="I49" s="169"/>
      <c r="J49" s="169"/>
      <c r="K49" s="169"/>
      <c r="L49" s="165"/>
      <c r="M49" s="165"/>
      <c r="N49" s="170"/>
      <c r="O49" s="171"/>
      <c r="P49" s="170"/>
    </row>
    <row r="50" spans="1:16" s="55" customFormat="1" ht="15.75">
      <c r="A50" s="167" t="s">
        <v>40</v>
      </c>
      <c r="B50" s="168" t="s">
        <v>260</v>
      </c>
      <c r="C50" s="169">
        <f>C51+C52</f>
        <v>35245</v>
      </c>
      <c r="D50" s="169">
        <v>30999.6</v>
      </c>
      <c r="E50" s="169">
        <f>E51+E52</f>
        <v>43934</v>
      </c>
      <c r="F50" s="169">
        <v>43850</v>
      </c>
      <c r="G50" s="169">
        <v>84</v>
      </c>
      <c r="H50" s="169">
        <f>H51+H52</f>
        <v>43933.819189999995</v>
      </c>
      <c r="I50" s="169">
        <f>I51+I52</f>
        <v>43849.87919</v>
      </c>
      <c r="J50" s="169">
        <f>J51+J52</f>
        <v>62.34</v>
      </c>
      <c r="K50" s="169">
        <f>K51+K52</f>
        <v>21.6</v>
      </c>
      <c r="L50" s="165">
        <f aca="true" t="shared" si="10" ref="L50:L59">IF(C50=0,0,(H50/C50)*100)</f>
        <v>124.65262928074903</v>
      </c>
      <c r="M50" s="165">
        <f aca="true" t="shared" si="11" ref="M50:M59">IF(E50=0,0,(H50/E50)*100)</f>
        <v>99.99958845085808</v>
      </c>
      <c r="N50" s="170">
        <f t="shared" si="5"/>
        <v>43849.87919</v>
      </c>
      <c r="O50" s="171">
        <f aca="true" t="shared" si="12" ref="O50:O59">IF(F50=0,0,(N50/F50)*100)</f>
        <v>99.99972449258837</v>
      </c>
      <c r="P50" s="170">
        <f t="shared" si="6"/>
        <v>83.94</v>
      </c>
    </row>
    <row r="51" spans="1:16" s="56" customFormat="1" ht="15.75">
      <c r="A51" s="416">
        <v>1</v>
      </c>
      <c r="B51" s="275" t="s">
        <v>174</v>
      </c>
      <c r="C51" s="417">
        <v>12543</v>
      </c>
      <c r="D51" s="203">
        <v>15999.6</v>
      </c>
      <c r="E51" s="203">
        <f>F51+G51</f>
        <v>0</v>
      </c>
      <c r="F51" s="418">
        <v>0</v>
      </c>
      <c r="G51" s="203">
        <v>0</v>
      </c>
      <c r="H51" s="203">
        <f>I51+J51+K51</f>
        <v>0</v>
      </c>
      <c r="I51" s="203"/>
      <c r="J51" s="203"/>
      <c r="K51" s="203"/>
      <c r="L51" s="418">
        <f t="shared" si="10"/>
        <v>0</v>
      </c>
      <c r="M51" s="418">
        <f t="shared" si="11"/>
        <v>0</v>
      </c>
      <c r="N51" s="420">
        <f t="shared" si="5"/>
        <v>0</v>
      </c>
      <c r="O51" s="419">
        <f t="shared" si="12"/>
        <v>0</v>
      </c>
      <c r="P51" s="420">
        <f t="shared" si="6"/>
        <v>0</v>
      </c>
    </row>
    <row r="52" spans="1:16" s="56" customFormat="1" ht="15.75">
      <c r="A52" s="416">
        <v>2</v>
      </c>
      <c r="B52" s="275" t="s">
        <v>261</v>
      </c>
      <c r="C52" s="417">
        <f>26702-(500+3500)</f>
        <v>22702</v>
      </c>
      <c r="D52" s="203">
        <v>15000</v>
      </c>
      <c r="E52" s="203">
        <f>F52+G52</f>
        <v>43934</v>
      </c>
      <c r="F52" s="203">
        <v>43850</v>
      </c>
      <c r="G52" s="203">
        <v>84</v>
      </c>
      <c r="H52" s="203">
        <f t="shared" si="8"/>
        <v>43933.819189999995</v>
      </c>
      <c r="I52" s="203">
        <v>43849.87919</v>
      </c>
      <c r="J52" s="203">
        <v>62.34</v>
      </c>
      <c r="K52" s="203">
        <v>21.6</v>
      </c>
      <c r="L52" s="418">
        <f t="shared" si="10"/>
        <v>193.52400312747773</v>
      </c>
      <c r="M52" s="418">
        <f t="shared" si="11"/>
        <v>99.99958845085808</v>
      </c>
      <c r="N52" s="420">
        <f t="shared" si="5"/>
        <v>43849.87919</v>
      </c>
      <c r="O52" s="419">
        <f t="shared" si="12"/>
        <v>99.99972449258837</v>
      </c>
      <c r="P52" s="420">
        <f t="shared" si="6"/>
        <v>83.94</v>
      </c>
    </row>
    <row r="53" spans="1:16" s="55" customFormat="1" ht="31.5">
      <c r="A53" s="167" t="s">
        <v>262</v>
      </c>
      <c r="B53" s="168" t="s">
        <v>263</v>
      </c>
      <c r="C53" s="169">
        <f>2492165+26057</f>
        <v>2518222</v>
      </c>
      <c r="D53" s="169">
        <v>1996264</v>
      </c>
      <c r="E53" s="169">
        <f>F53+G53</f>
        <v>2923442.765235</v>
      </c>
      <c r="F53" s="170">
        <v>2492821.074</v>
      </c>
      <c r="G53" s="170">
        <v>430621.691235</v>
      </c>
      <c r="H53" s="169">
        <f>I53+J53+K53</f>
        <v>2923442.765235</v>
      </c>
      <c r="I53" s="169">
        <v>2492821.074</v>
      </c>
      <c r="J53" s="169">
        <v>430621.691235</v>
      </c>
      <c r="K53" s="169">
        <v>0</v>
      </c>
      <c r="L53" s="165">
        <f t="shared" si="10"/>
        <v>116.09154257388745</v>
      </c>
      <c r="M53" s="165">
        <f t="shared" si="11"/>
        <v>100</v>
      </c>
      <c r="N53" s="170">
        <f t="shared" si="5"/>
        <v>2492821.074</v>
      </c>
      <c r="O53" s="171">
        <f t="shared" si="12"/>
        <v>100</v>
      </c>
      <c r="P53" s="170">
        <f t="shared" si="6"/>
        <v>430621.691235</v>
      </c>
    </row>
    <row r="54" spans="1:16" s="56" customFormat="1" ht="15.75" hidden="1" outlineLevel="1">
      <c r="A54" s="416">
        <v>1</v>
      </c>
      <c r="B54" s="275" t="s">
        <v>264</v>
      </c>
      <c r="C54" s="417"/>
      <c r="D54" s="203">
        <v>1778544</v>
      </c>
      <c r="E54" s="169">
        <f>F54+G54</f>
        <v>1778544</v>
      </c>
      <c r="F54" s="203">
        <v>1778544</v>
      </c>
      <c r="G54" s="203"/>
      <c r="H54" s="203">
        <f t="shared" si="8"/>
        <v>2118727.364162</v>
      </c>
      <c r="I54" s="203">
        <v>1761652.4</v>
      </c>
      <c r="J54" s="203">
        <v>357074.964162</v>
      </c>
      <c r="K54" s="203">
        <v>0</v>
      </c>
      <c r="L54" s="165">
        <f t="shared" si="10"/>
        <v>0</v>
      </c>
      <c r="M54" s="165">
        <f t="shared" si="11"/>
        <v>119.12707046674133</v>
      </c>
      <c r="N54" s="170">
        <f t="shared" si="5"/>
        <v>1761652.4</v>
      </c>
      <c r="O54" s="171">
        <f t="shared" si="12"/>
        <v>99.05025683930225</v>
      </c>
      <c r="P54" s="170">
        <f t="shared" si="6"/>
        <v>357074.964162</v>
      </c>
    </row>
    <row r="55" spans="1:16" s="56" customFormat="1" ht="15.75" hidden="1" outlineLevel="1">
      <c r="A55" s="416">
        <v>2</v>
      </c>
      <c r="B55" s="275" t="s">
        <v>179</v>
      </c>
      <c r="C55" s="417"/>
      <c r="D55" s="203">
        <v>217720</v>
      </c>
      <c r="E55" s="169">
        <f>F55+G55</f>
        <v>217720</v>
      </c>
      <c r="F55" s="203">
        <v>217720</v>
      </c>
      <c r="G55" s="203"/>
      <c r="H55" s="203">
        <f t="shared" si="8"/>
        <v>804715.401073</v>
      </c>
      <c r="I55" s="203">
        <v>731168.674</v>
      </c>
      <c r="J55" s="203">
        <v>73546.727073</v>
      </c>
      <c r="K55" s="203">
        <v>0</v>
      </c>
      <c r="L55" s="165">
        <f t="shared" si="10"/>
        <v>0</v>
      </c>
      <c r="M55" s="165">
        <f t="shared" si="11"/>
        <v>369.61023382004413</v>
      </c>
      <c r="N55" s="170">
        <f t="shared" si="5"/>
        <v>731168.674</v>
      </c>
      <c r="O55" s="171">
        <f t="shared" si="12"/>
        <v>335.8298153591769</v>
      </c>
      <c r="P55" s="170">
        <f t="shared" si="6"/>
        <v>73546.727073</v>
      </c>
    </row>
    <row r="56" spans="1:16" s="57" customFormat="1" ht="15.75" hidden="1" outlineLevel="1">
      <c r="A56" s="423"/>
      <c r="B56" s="423" t="s">
        <v>265</v>
      </c>
      <c r="C56" s="265"/>
      <c r="D56" s="203">
        <v>0</v>
      </c>
      <c r="E56" s="169">
        <f>F56+G56</f>
        <v>0</v>
      </c>
      <c r="F56" s="203"/>
      <c r="G56" s="203"/>
      <c r="H56" s="203">
        <f t="shared" si="8"/>
        <v>804715.401073</v>
      </c>
      <c r="I56" s="203">
        <v>731168.674</v>
      </c>
      <c r="J56" s="203">
        <v>73546.727073</v>
      </c>
      <c r="K56" s="203">
        <v>0</v>
      </c>
      <c r="L56" s="165">
        <f t="shared" si="10"/>
        <v>0</v>
      </c>
      <c r="M56" s="165">
        <f t="shared" si="11"/>
        <v>0</v>
      </c>
      <c r="N56" s="170">
        <f t="shared" si="5"/>
        <v>731168.674</v>
      </c>
      <c r="O56" s="171">
        <f t="shared" si="12"/>
        <v>0</v>
      </c>
      <c r="P56" s="170">
        <f t="shared" si="6"/>
        <v>73546.727073</v>
      </c>
    </row>
    <row r="57" spans="1:16" s="57" customFormat="1" ht="15.75" hidden="1" outlineLevel="1">
      <c r="A57" s="423"/>
      <c r="B57" s="423" t="s">
        <v>266</v>
      </c>
      <c r="C57" s="265"/>
      <c r="D57" s="203">
        <v>0</v>
      </c>
      <c r="E57" s="169">
        <f>F57+G57</f>
        <v>0</v>
      </c>
      <c r="F57" s="203"/>
      <c r="G57" s="203"/>
      <c r="H57" s="203">
        <f t="shared" si="8"/>
        <v>0</v>
      </c>
      <c r="I57" s="203"/>
      <c r="J57" s="203"/>
      <c r="K57" s="203">
        <v>0</v>
      </c>
      <c r="L57" s="165">
        <f t="shared" si="10"/>
        <v>0</v>
      </c>
      <c r="M57" s="165">
        <f t="shared" si="11"/>
        <v>0</v>
      </c>
      <c r="N57" s="170">
        <f t="shared" si="5"/>
        <v>0</v>
      </c>
      <c r="O57" s="171">
        <f t="shared" si="12"/>
        <v>0</v>
      </c>
      <c r="P57" s="170">
        <f t="shared" si="6"/>
        <v>0</v>
      </c>
    </row>
    <row r="58" spans="1:16" s="55" customFormat="1" ht="15.75" collapsed="1">
      <c r="A58" s="167" t="s">
        <v>267</v>
      </c>
      <c r="B58" s="168" t="s">
        <v>268</v>
      </c>
      <c r="C58" s="177">
        <v>78953</v>
      </c>
      <c r="D58" s="169">
        <v>0</v>
      </c>
      <c r="E58" s="169">
        <f>F58+G58</f>
        <v>98855.97534199999</v>
      </c>
      <c r="F58" s="169">
        <v>34556.111847</v>
      </c>
      <c r="G58" s="169">
        <v>64299.863495</v>
      </c>
      <c r="H58" s="169">
        <f t="shared" si="8"/>
        <v>98855.97534199999</v>
      </c>
      <c r="I58" s="169">
        <v>34556.111847</v>
      </c>
      <c r="J58" s="169">
        <v>57272.537905</v>
      </c>
      <c r="K58" s="169">
        <v>7027.32559</v>
      </c>
      <c r="L58" s="165">
        <f t="shared" si="10"/>
        <v>125.20863721707852</v>
      </c>
      <c r="M58" s="165">
        <f t="shared" si="11"/>
        <v>100</v>
      </c>
      <c r="N58" s="170">
        <f t="shared" si="5"/>
        <v>34556.111847</v>
      </c>
      <c r="O58" s="171">
        <f t="shared" si="12"/>
        <v>100</v>
      </c>
      <c r="P58" s="170">
        <f t="shared" si="6"/>
        <v>64299.863495</v>
      </c>
    </row>
    <row r="59" spans="1:16" s="152" customFormat="1" ht="9" customHeight="1">
      <c r="A59" s="424"/>
      <c r="B59" s="424" t="s">
        <v>269</v>
      </c>
      <c r="C59" s="425">
        <f>C11+C50+C53+C58</f>
        <v>8673400</v>
      </c>
      <c r="D59" s="425">
        <f>D11+D50+D53+D58</f>
        <v>7329852.504999999</v>
      </c>
      <c r="E59" s="425">
        <f>E11+E50+E53+E58</f>
        <v>10684221.579323001</v>
      </c>
      <c r="F59" s="425">
        <f aca="true" t="shared" si="13" ref="F59:K59">F11+F50+F53+F58</f>
        <v>6705297.977740001</v>
      </c>
      <c r="G59" s="425">
        <f t="shared" si="13"/>
        <v>3978923.601583</v>
      </c>
      <c r="H59" s="425">
        <f t="shared" si="13"/>
        <v>10568442.334761001</v>
      </c>
      <c r="I59" s="425">
        <f t="shared" si="13"/>
        <v>6666687.5591710005</v>
      </c>
      <c r="J59" s="425">
        <f t="shared" si="13"/>
        <v>3385876.609773</v>
      </c>
      <c r="K59" s="425">
        <f t="shared" si="13"/>
        <v>515878.165817</v>
      </c>
      <c r="L59" s="426">
        <f t="shared" si="10"/>
        <v>121.84889818019464</v>
      </c>
      <c r="M59" s="426">
        <f t="shared" si="11"/>
        <v>98.91635301924039</v>
      </c>
      <c r="N59" s="427">
        <f t="shared" si="5"/>
        <v>6666687.5591710005</v>
      </c>
      <c r="O59" s="428">
        <f t="shared" si="12"/>
        <v>99.42418042125529</v>
      </c>
      <c r="P59" s="427">
        <f t="shared" si="6"/>
        <v>3901754.7755899997</v>
      </c>
    </row>
    <row r="60" spans="1:16" s="209" customFormat="1" ht="21.75" customHeight="1">
      <c r="A60" s="450" t="s">
        <v>94</v>
      </c>
      <c r="B60" s="450"/>
      <c r="C60" s="450"/>
      <c r="D60" s="450"/>
      <c r="E60" s="450"/>
      <c r="F60" s="450"/>
      <c r="G60" s="450"/>
      <c r="H60" s="450"/>
      <c r="I60" s="450"/>
      <c r="J60" s="450"/>
      <c r="K60" s="450"/>
      <c r="L60" s="450"/>
      <c r="M60" s="450"/>
      <c r="N60" s="450"/>
      <c r="O60" s="450"/>
      <c r="P60" s="450"/>
    </row>
    <row r="61" spans="1:16" s="209" customFormat="1" ht="33" customHeight="1">
      <c r="A61" s="451" t="s">
        <v>775</v>
      </c>
      <c r="B61" s="451"/>
      <c r="C61" s="451"/>
      <c r="D61" s="451"/>
      <c r="E61" s="451"/>
      <c r="F61" s="451"/>
      <c r="G61" s="451"/>
      <c r="H61" s="451"/>
      <c r="I61" s="451"/>
      <c r="J61" s="451"/>
      <c r="K61" s="451"/>
      <c r="L61" s="451"/>
      <c r="M61" s="451"/>
      <c r="N61" s="451"/>
      <c r="O61" s="451"/>
      <c r="P61" s="451"/>
    </row>
  </sheetData>
  <sheetProtection/>
  <mergeCells count="18">
    <mergeCell ref="A2:P2"/>
    <mergeCell ref="A3:P3"/>
    <mergeCell ref="A5:A7"/>
    <mergeCell ref="L6:M6"/>
    <mergeCell ref="F6:G6"/>
    <mergeCell ref="D5:G5"/>
    <mergeCell ref="C5:C7"/>
    <mergeCell ref="J6:J7"/>
    <mergeCell ref="K6:K7"/>
    <mergeCell ref="B5:B7"/>
    <mergeCell ref="I6:I7"/>
    <mergeCell ref="D6:D7"/>
    <mergeCell ref="A60:P60"/>
    <mergeCell ref="A61:P61"/>
    <mergeCell ref="E6:E7"/>
    <mergeCell ref="N6:P6"/>
    <mergeCell ref="H5:P5"/>
    <mergeCell ref="H6:H7"/>
  </mergeCells>
  <dataValidations count="5">
    <dataValidation allowBlank="1" showInputMessage="1" showErrorMessage="1" prompt="Bao gồm 15.055 trđ BTC giao tại QĐ 1127/QĐ-BTC ngày 29/11/2016" sqref="C32:E32"/>
    <dataValidation allowBlank="1" showInputMessage="1" showErrorMessage="1" prompt="37.341 trđ là nguồn tiền rừng" sqref="C23"/>
    <dataValidation allowBlank="1" showInputMessage="1" showErrorMessage="1" prompt="Cộnng 26.057  trđ (XSKT 14.500 trđ; Tiền rừng 11.057 trđ; KP huy động 500 trđ)" sqref="C53"/>
    <dataValidation allowBlank="1" showInputMessage="1" showErrorMessage="1" prompt="65.309 trđ là nguồn thu XSKT" sqref="C16"/>
    <dataValidation allowBlank="1" showInputMessage="1" showErrorMessage="1" prompt="Trợ giá 10.405,5 tr; Chi khác 79.257,5 tr và chi từ nguồn rừng 1.138 tr" sqref="C45"/>
  </dataValidations>
  <printOptions horizontalCentered="1"/>
  <pageMargins left="0.45" right="0" top="0.5" bottom="0.25"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rgb="FFFF0000"/>
  </sheetPr>
  <dimension ref="B1:I79"/>
  <sheetViews>
    <sheetView zoomScale="55" zoomScaleNormal="55" zoomScalePageLayoutView="0" workbookViewId="0" topLeftCell="B1">
      <pane xSplit="2" ySplit="7" topLeftCell="D83" activePane="bottomRight" state="frozen"/>
      <selection pane="topLeft" activeCell="B1" sqref="B1"/>
      <selection pane="topRight" activeCell="D1" sqref="D1"/>
      <selection pane="bottomLeft" activeCell="B8" sqref="B8"/>
      <selection pane="bottomRight" activeCell="D79" sqref="A1:IV65536"/>
    </sheetView>
  </sheetViews>
  <sheetFormatPr defaultColWidth="9.140625" defaultRowHeight="12.75"/>
  <cols>
    <col min="1" max="1" width="9.140625" style="388" hidden="1" customWidth="1"/>
    <col min="2" max="2" width="4.8515625" style="388" customWidth="1"/>
    <col min="3" max="3" width="51.00390625" style="4" customWidth="1"/>
    <col min="4" max="4" width="17.140625" style="390" customWidth="1"/>
    <col min="5" max="5" width="11.28125" style="388" customWidth="1"/>
    <col min="6" max="6" width="12.421875" style="388" customWidth="1"/>
    <col min="7" max="7" width="13.421875" style="388" customWidth="1"/>
    <col min="8" max="16384" width="9.140625" style="388" customWidth="1"/>
  </cols>
  <sheetData>
    <row r="1" spans="3:7" ht="15.75">
      <c r="C1" s="389"/>
      <c r="E1" s="391"/>
      <c r="F1" s="391"/>
      <c r="G1" s="392"/>
    </row>
    <row r="2" spans="3:7" ht="15.75">
      <c r="C2" s="389"/>
      <c r="D2" s="392"/>
      <c r="E2" s="391"/>
      <c r="F2" s="464" t="s">
        <v>736</v>
      </c>
      <c r="G2" s="464"/>
    </row>
    <row r="3" spans="2:7" ht="18.75" customHeight="1">
      <c r="B3" s="463" t="s">
        <v>334</v>
      </c>
      <c r="C3" s="463"/>
      <c r="D3" s="463"/>
      <c r="E3" s="463"/>
      <c r="F3" s="463"/>
      <c r="G3" s="463"/>
    </row>
    <row r="4" spans="2:7" ht="22.5" customHeight="1" hidden="1">
      <c r="B4" s="393" t="s">
        <v>361</v>
      </c>
      <c r="C4" s="393"/>
      <c r="D4" s="393"/>
      <c r="E4" s="393"/>
      <c r="F4" s="393"/>
      <c r="G4" s="393"/>
    </row>
    <row r="5" spans="3:7" ht="16.5" customHeight="1">
      <c r="C5" s="389"/>
      <c r="D5" s="394"/>
      <c r="E5" s="395"/>
      <c r="F5" s="467" t="s">
        <v>343</v>
      </c>
      <c r="G5" s="467"/>
    </row>
    <row r="6" spans="2:7" ht="15" customHeight="1">
      <c r="B6" s="452" t="s">
        <v>78</v>
      </c>
      <c r="C6" s="452" t="s">
        <v>75</v>
      </c>
      <c r="D6" s="452" t="s">
        <v>418</v>
      </c>
      <c r="E6" s="452" t="s">
        <v>3</v>
      </c>
      <c r="F6" s="455" t="s">
        <v>79</v>
      </c>
      <c r="G6" s="455"/>
    </row>
    <row r="7" spans="2:7" ht="36.75" customHeight="1">
      <c r="B7" s="453"/>
      <c r="C7" s="453"/>
      <c r="D7" s="453"/>
      <c r="E7" s="453"/>
      <c r="F7" s="340" t="s">
        <v>276</v>
      </c>
      <c r="G7" s="340" t="s">
        <v>277</v>
      </c>
    </row>
    <row r="8" spans="2:8" s="1" customFormat="1" ht="15.75">
      <c r="B8" s="42"/>
      <c r="C8" s="42" t="s">
        <v>3</v>
      </c>
      <c r="D8" s="396"/>
      <c r="E8" s="396">
        <f>SUM(E9:E65)</f>
        <v>972353.681331</v>
      </c>
      <c r="F8" s="396">
        <f>SUM(F9:F65)</f>
        <v>548555.7875</v>
      </c>
      <c r="G8" s="396">
        <f>SUM(G9:G65)</f>
        <v>423797.893831</v>
      </c>
      <c r="H8" s="397"/>
    </row>
    <row r="9" spans="2:8" ht="58.5" customHeight="1">
      <c r="B9" s="398" t="s">
        <v>49</v>
      </c>
      <c r="C9" s="399" t="s">
        <v>282</v>
      </c>
      <c r="D9" s="400" t="s">
        <v>362</v>
      </c>
      <c r="E9" s="401">
        <f aca="true" t="shared" si="0" ref="E9:E21">F9+G9</f>
        <v>9000</v>
      </c>
      <c r="F9" s="401">
        <v>0</v>
      </c>
      <c r="G9" s="401">
        <v>9000</v>
      </c>
      <c r="H9" s="391"/>
    </row>
    <row r="10" spans="2:8" ht="58.5" customHeight="1">
      <c r="B10" s="398" t="s">
        <v>50</v>
      </c>
      <c r="C10" s="399" t="s">
        <v>298</v>
      </c>
      <c r="D10" s="402" t="s">
        <v>363</v>
      </c>
      <c r="E10" s="401">
        <f t="shared" si="0"/>
        <v>25000</v>
      </c>
      <c r="F10" s="401">
        <v>0</v>
      </c>
      <c r="G10" s="401">
        <v>25000</v>
      </c>
      <c r="H10" s="391"/>
    </row>
    <row r="11" spans="2:8" ht="58.5" customHeight="1">
      <c r="B11" s="398" t="s">
        <v>41</v>
      </c>
      <c r="C11" s="399" t="s">
        <v>310</v>
      </c>
      <c r="D11" s="402" t="s">
        <v>364</v>
      </c>
      <c r="E11" s="401">
        <f t="shared" si="0"/>
        <v>5000</v>
      </c>
      <c r="F11" s="401">
        <v>0</v>
      </c>
      <c r="G11" s="401">
        <v>5000</v>
      </c>
      <c r="H11" s="391"/>
    </row>
    <row r="12" spans="2:8" ht="58.5" customHeight="1">
      <c r="B12" s="398" t="s">
        <v>42</v>
      </c>
      <c r="C12" s="399" t="s">
        <v>320</v>
      </c>
      <c r="D12" s="402" t="s">
        <v>365</v>
      </c>
      <c r="E12" s="401">
        <f t="shared" si="0"/>
        <v>4000</v>
      </c>
      <c r="F12" s="401">
        <v>0</v>
      </c>
      <c r="G12" s="401">
        <v>4000</v>
      </c>
      <c r="H12" s="391"/>
    </row>
    <row r="13" spans="2:9" ht="58.5" customHeight="1">
      <c r="B13" s="398" t="s">
        <v>43</v>
      </c>
      <c r="C13" s="399" t="s">
        <v>324</v>
      </c>
      <c r="D13" s="402" t="s">
        <v>366</v>
      </c>
      <c r="E13" s="401">
        <f t="shared" si="0"/>
        <v>15000</v>
      </c>
      <c r="F13" s="401">
        <v>0</v>
      </c>
      <c r="G13" s="401">
        <v>15000</v>
      </c>
      <c r="H13" s="391"/>
      <c r="I13" s="403"/>
    </row>
    <row r="14" spans="2:9" ht="58.5" customHeight="1">
      <c r="B14" s="398" t="s">
        <v>44</v>
      </c>
      <c r="C14" s="399" t="s">
        <v>324</v>
      </c>
      <c r="D14" s="402" t="s">
        <v>367</v>
      </c>
      <c r="E14" s="401">
        <f t="shared" si="0"/>
        <v>18033</v>
      </c>
      <c r="F14" s="401">
        <v>0</v>
      </c>
      <c r="G14" s="401">
        <v>18033</v>
      </c>
      <c r="H14" s="391"/>
      <c r="I14" s="403"/>
    </row>
    <row r="15" spans="2:9" ht="58.5" customHeight="1">
      <c r="B15" s="398" t="s">
        <v>45</v>
      </c>
      <c r="C15" s="399" t="s">
        <v>325</v>
      </c>
      <c r="D15" s="468" t="s">
        <v>368</v>
      </c>
      <c r="E15" s="401">
        <f t="shared" si="0"/>
        <v>96623.569008</v>
      </c>
      <c r="F15" s="401">
        <v>0</v>
      </c>
      <c r="G15" s="401">
        <v>96623.569008</v>
      </c>
      <c r="H15" s="391"/>
      <c r="I15" s="403"/>
    </row>
    <row r="16" spans="2:9" ht="58.5" customHeight="1">
      <c r="B16" s="398" t="s">
        <v>6</v>
      </c>
      <c r="C16" s="399" t="s">
        <v>369</v>
      </c>
      <c r="D16" s="469"/>
      <c r="E16" s="401">
        <f t="shared" si="0"/>
        <v>126786.324823</v>
      </c>
      <c r="F16" s="401">
        <v>0</v>
      </c>
      <c r="G16" s="401">
        <v>126786.324823</v>
      </c>
      <c r="H16" s="391"/>
      <c r="I16" s="403"/>
    </row>
    <row r="17" spans="2:9" ht="58.5" customHeight="1">
      <c r="B17" s="398" t="s">
        <v>7</v>
      </c>
      <c r="C17" s="399" t="s">
        <v>326</v>
      </c>
      <c r="D17" s="402" t="s">
        <v>370</v>
      </c>
      <c r="E17" s="401">
        <f t="shared" si="0"/>
        <v>23360</v>
      </c>
      <c r="F17" s="401">
        <v>0</v>
      </c>
      <c r="G17" s="401">
        <v>23360</v>
      </c>
      <c r="H17" s="391"/>
      <c r="I17" s="403"/>
    </row>
    <row r="18" spans="2:8" ht="58.5" customHeight="1">
      <c r="B18" s="398" t="s">
        <v>86</v>
      </c>
      <c r="C18" s="399" t="s">
        <v>319</v>
      </c>
      <c r="D18" s="402" t="s">
        <v>371</v>
      </c>
      <c r="E18" s="401">
        <f t="shared" si="0"/>
        <v>66595</v>
      </c>
      <c r="F18" s="401">
        <v>0</v>
      </c>
      <c r="G18" s="401">
        <v>66595</v>
      </c>
      <c r="H18" s="391"/>
    </row>
    <row r="19" spans="2:8" ht="58.5" customHeight="1">
      <c r="B19" s="398" t="s">
        <v>8</v>
      </c>
      <c r="C19" s="399" t="s">
        <v>293</v>
      </c>
      <c r="D19" s="400" t="s">
        <v>372</v>
      </c>
      <c r="E19" s="401">
        <f t="shared" si="0"/>
        <v>12000</v>
      </c>
      <c r="F19" s="401">
        <v>0</v>
      </c>
      <c r="G19" s="401">
        <v>12000</v>
      </c>
      <c r="H19" s="391"/>
    </row>
    <row r="20" spans="2:8" ht="58.5" customHeight="1">
      <c r="B20" s="398" t="s">
        <v>9</v>
      </c>
      <c r="C20" s="399" t="s">
        <v>294</v>
      </c>
      <c r="D20" s="400" t="s">
        <v>373</v>
      </c>
      <c r="E20" s="401">
        <f t="shared" si="0"/>
        <v>4910</v>
      </c>
      <c r="F20" s="401">
        <v>1000</v>
      </c>
      <c r="G20" s="401">
        <v>3910</v>
      </c>
      <c r="H20" s="391"/>
    </row>
    <row r="21" spans="2:8" ht="58.5" customHeight="1">
      <c r="B21" s="398" t="s">
        <v>10</v>
      </c>
      <c r="C21" s="404" t="s">
        <v>281</v>
      </c>
      <c r="D21" s="400" t="s">
        <v>374</v>
      </c>
      <c r="E21" s="401">
        <f t="shared" si="0"/>
        <v>22390</v>
      </c>
      <c r="F21" s="401">
        <v>3900</v>
      </c>
      <c r="G21" s="401">
        <v>18490</v>
      </c>
      <c r="H21" s="391"/>
    </row>
    <row r="22" spans="2:8" ht="58.5" customHeight="1">
      <c r="B22" s="398" t="s">
        <v>11</v>
      </c>
      <c r="C22" s="399" t="s">
        <v>278</v>
      </c>
      <c r="D22" s="400" t="s">
        <v>375</v>
      </c>
      <c r="E22" s="401">
        <f aca="true" t="shared" si="1" ref="E22:E65">F22+G22</f>
        <v>1000</v>
      </c>
      <c r="F22" s="401">
        <v>1000</v>
      </c>
      <c r="G22" s="401">
        <v>0</v>
      </c>
      <c r="H22" s="391"/>
    </row>
    <row r="23" spans="2:8" ht="58.5" customHeight="1">
      <c r="B23" s="398" t="s">
        <v>12</v>
      </c>
      <c r="C23" s="399" t="s">
        <v>279</v>
      </c>
      <c r="D23" s="400" t="s">
        <v>376</v>
      </c>
      <c r="E23" s="401">
        <f t="shared" si="1"/>
        <v>1800</v>
      </c>
      <c r="F23" s="401">
        <v>1800</v>
      </c>
      <c r="G23" s="401">
        <v>0</v>
      </c>
      <c r="H23" s="391"/>
    </row>
    <row r="24" spans="2:8" ht="58.5" customHeight="1">
      <c r="B24" s="398" t="s">
        <v>13</v>
      </c>
      <c r="C24" s="399" t="s">
        <v>280</v>
      </c>
      <c r="D24" s="400" t="s">
        <v>377</v>
      </c>
      <c r="E24" s="401">
        <f t="shared" si="1"/>
        <v>10000</v>
      </c>
      <c r="F24" s="401">
        <v>10000</v>
      </c>
      <c r="G24" s="401">
        <v>0</v>
      </c>
      <c r="H24" s="391"/>
    </row>
    <row r="25" spans="2:8" ht="58.5" customHeight="1">
      <c r="B25" s="398" t="s">
        <v>14</v>
      </c>
      <c r="C25" s="399" t="s">
        <v>283</v>
      </c>
      <c r="D25" s="400" t="s">
        <v>378</v>
      </c>
      <c r="E25" s="401">
        <f t="shared" si="1"/>
        <v>110</v>
      </c>
      <c r="F25" s="401">
        <v>110</v>
      </c>
      <c r="G25" s="401">
        <v>0</v>
      </c>
      <c r="H25" s="391"/>
    </row>
    <row r="26" spans="2:8" ht="58.5" customHeight="1">
      <c r="B26" s="398" t="s">
        <v>15</v>
      </c>
      <c r="C26" s="399" t="s">
        <v>286</v>
      </c>
      <c r="D26" s="400" t="s">
        <v>379</v>
      </c>
      <c r="E26" s="401">
        <f t="shared" si="1"/>
        <v>6094.2</v>
      </c>
      <c r="F26" s="401">
        <v>6094.2</v>
      </c>
      <c r="G26" s="401">
        <v>0</v>
      </c>
      <c r="H26" s="391"/>
    </row>
    <row r="27" spans="2:8" ht="58.5" customHeight="1">
      <c r="B27" s="398" t="s">
        <v>16</v>
      </c>
      <c r="C27" s="399" t="s">
        <v>287</v>
      </c>
      <c r="D27" s="400" t="s">
        <v>380</v>
      </c>
      <c r="E27" s="401">
        <f t="shared" si="1"/>
        <v>760</v>
      </c>
      <c r="F27" s="401">
        <v>760</v>
      </c>
      <c r="G27" s="401">
        <v>0</v>
      </c>
      <c r="H27" s="391"/>
    </row>
    <row r="28" spans="2:8" ht="58.5" customHeight="1">
      <c r="B28" s="398" t="s">
        <v>17</v>
      </c>
      <c r="C28" s="399" t="s">
        <v>284</v>
      </c>
      <c r="D28" s="400" t="s">
        <v>381</v>
      </c>
      <c r="E28" s="401">
        <f t="shared" si="1"/>
        <v>4900</v>
      </c>
      <c r="F28" s="401">
        <v>4900</v>
      </c>
      <c r="G28" s="401">
        <v>0</v>
      </c>
      <c r="H28" s="391"/>
    </row>
    <row r="29" spans="2:8" ht="58.5" customHeight="1">
      <c r="B29" s="398" t="s">
        <v>18</v>
      </c>
      <c r="C29" s="399" t="s">
        <v>288</v>
      </c>
      <c r="D29" s="400" t="s">
        <v>382</v>
      </c>
      <c r="E29" s="401">
        <f t="shared" si="1"/>
        <v>8634</v>
      </c>
      <c r="F29" s="401">
        <v>8634</v>
      </c>
      <c r="G29" s="401">
        <v>0</v>
      </c>
      <c r="H29" s="391"/>
    </row>
    <row r="30" spans="2:8" ht="58.5" customHeight="1">
      <c r="B30" s="398" t="s">
        <v>19</v>
      </c>
      <c r="C30" s="399" t="s">
        <v>289</v>
      </c>
      <c r="D30" s="400" t="s">
        <v>383</v>
      </c>
      <c r="E30" s="401">
        <f t="shared" si="1"/>
        <v>9855</v>
      </c>
      <c r="F30" s="401">
        <v>9855</v>
      </c>
      <c r="G30" s="401">
        <v>0</v>
      </c>
      <c r="H30" s="391"/>
    </row>
    <row r="31" spans="2:8" ht="58.5" customHeight="1">
      <c r="B31" s="398" t="s">
        <v>20</v>
      </c>
      <c r="C31" s="399" t="s">
        <v>290</v>
      </c>
      <c r="D31" s="400" t="s">
        <v>384</v>
      </c>
      <c r="E31" s="401">
        <f t="shared" si="1"/>
        <v>15800</v>
      </c>
      <c r="F31" s="401">
        <v>15800</v>
      </c>
      <c r="G31" s="401">
        <v>0</v>
      </c>
      <c r="H31" s="391"/>
    </row>
    <row r="32" spans="2:8" ht="58.5" customHeight="1">
      <c r="B32" s="398" t="s">
        <v>21</v>
      </c>
      <c r="C32" s="399" t="s">
        <v>291</v>
      </c>
      <c r="D32" s="400" t="s">
        <v>385</v>
      </c>
      <c r="E32" s="401">
        <f t="shared" si="1"/>
        <v>4800</v>
      </c>
      <c r="F32" s="401">
        <v>4800</v>
      </c>
      <c r="G32" s="401">
        <v>0</v>
      </c>
      <c r="H32" s="391"/>
    </row>
    <row r="33" spans="2:8" ht="58.5" customHeight="1">
      <c r="B33" s="398" t="s">
        <v>22</v>
      </c>
      <c r="C33" s="399" t="s">
        <v>292</v>
      </c>
      <c r="D33" s="400" t="s">
        <v>386</v>
      </c>
      <c r="E33" s="401">
        <f t="shared" si="1"/>
        <v>1400</v>
      </c>
      <c r="F33" s="401">
        <v>1400</v>
      </c>
      <c r="G33" s="401">
        <v>0</v>
      </c>
      <c r="H33" s="391"/>
    </row>
    <row r="34" spans="2:8" ht="58.5" customHeight="1">
      <c r="B34" s="398" t="s">
        <v>23</v>
      </c>
      <c r="C34" s="399" t="s">
        <v>295</v>
      </c>
      <c r="D34" s="400" t="s">
        <v>387</v>
      </c>
      <c r="E34" s="401">
        <f t="shared" si="1"/>
        <v>6200</v>
      </c>
      <c r="F34" s="401">
        <v>6200</v>
      </c>
      <c r="G34" s="401">
        <v>0</v>
      </c>
      <c r="H34" s="391"/>
    </row>
    <row r="35" spans="2:8" ht="58.5" customHeight="1">
      <c r="B35" s="398" t="s">
        <v>24</v>
      </c>
      <c r="C35" s="399" t="s">
        <v>285</v>
      </c>
      <c r="D35" s="400" t="s">
        <v>388</v>
      </c>
      <c r="E35" s="401">
        <f t="shared" si="1"/>
        <v>2930.4</v>
      </c>
      <c r="F35" s="401">
        <v>2930.4</v>
      </c>
      <c r="G35" s="401">
        <v>0</v>
      </c>
      <c r="H35" s="391"/>
    </row>
    <row r="36" spans="2:8" ht="58.5" customHeight="1">
      <c r="B36" s="398" t="s">
        <v>25</v>
      </c>
      <c r="C36" s="399" t="s">
        <v>296</v>
      </c>
      <c r="D36" s="400" t="s">
        <v>389</v>
      </c>
      <c r="E36" s="401">
        <f t="shared" si="1"/>
        <v>80.904</v>
      </c>
      <c r="F36" s="401">
        <v>80.904</v>
      </c>
      <c r="G36" s="401">
        <v>0</v>
      </c>
      <c r="H36" s="391"/>
    </row>
    <row r="37" spans="2:8" ht="58.5" customHeight="1">
      <c r="B37" s="398" t="s">
        <v>26</v>
      </c>
      <c r="C37" s="399" t="s">
        <v>315</v>
      </c>
      <c r="D37" s="402" t="s">
        <v>390</v>
      </c>
      <c r="E37" s="401">
        <f t="shared" si="1"/>
        <v>120</v>
      </c>
      <c r="F37" s="401">
        <v>120</v>
      </c>
      <c r="G37" s="401">
        <v>0</v>
      </c>
      <c r="H37" s="391"/>
    </row>
    <row r="38" spans="2:8" ht="58.5" customHeight="1">
      <c r="B38" s="398" t="s">
        <v>27</v>
      </c>
      <c r="C38" s="399" t="s">
        <v>297</v>
      </c>
      <c r="D38" s="402" t="s">
        <v>391</v>
      </c>
      <c r="E38" s="401">
        <f t="shared" si="1"/>
        <v>1098.3</v>
      </c>
      <c r="F38" s="401">
        <v>1098.3</v>
      </c>
      <c r="G38" s="401">
        <v>0</v>
      </c>
      <c r="H38" s="391"/>
    </row>
    <row r="39" spans="2:8" ht="58.5" customHeight="1">
      <c r="B39" s="398" t="s">
        <v>28</v>
      </c>
      <c r="C39" s="399" t="s">
        <v>299</v>
      </c>
      <c r="D39" s="402" t="s">
        <v>392</v>
      </c>
      <c r="E39" s="401">
        <f t="shared" si="1"/>
        <v>19558</v>
      </c>
      <c r="F39" s="401">
        <v>19558</v>
      </c>
      <c r="G39" s="401">
        <v>0</v>
      </c>
      <c r="H39" s="391"/>
    </row>
    <row r="40" spans="2:8" ht="58.5" customHeight="1">
      <c r="B40" s="398" t="s">
        <v>29</v>
      </c>
      <c r="C40" s="399" t="s">
        <v>300</v>
      </c>
      <c r="D40" s="402" t="s">
        <v>393</v>
      </c>
      <c r="E40" s="401">
        <f t="shared" si="1"/>
        <v>1775.9835</v>
      </c>
      <c r="F40" s="401">
        <v>1775.9835</v>
      </c>
      <c r="G40" s="401">
        <v>0</v>
      </c>
      <c r="H40" s="391"/>
    </row>
    <row r="41" spans="2:8" ht="58.5" customHeight="1">
      <c r="B41" s="398" t="s">
        <v>30</v>
      </c>
      <c r="C41" s="399" t="s">
        <v>301</v>
      </c>
      <c r="D41" s="402" t="s">
        <v>394</v>
      </c>
      <c r="E41" s="401">
        <f t="shared" si="1"/>
        <v>570</v>
      </c>
      <c r="F41" s="401">
        <v>570</v>
      </c>
      <c r="G41" s="401">
        <v>0</v>
      </c>
      <c r="H41" s="391"/>
    </row>
    <row r="42" spans="2:8" ht="58.5" customHeight="1">
      <c r="B42" s="398" t="s">
        <v>31</v>
      </c>
      <c r="C42" s="399" t="s">
        <v>302</v>
      </c>
      <c r="D42" s="402" t="s">
        <v>395</v>
      </c>
      <c r="E42" s="401">
        <f t="shared" si="1"/>
        <v>42300</v>
      </c>
      <c r="F42" s="401">
        <v>42300</v>
      </c>
      <c r="G42" s="401">
        <v>0</v>
      </c>
      <c r="H42" s="391"/>
    </row>
    <row r="43" spans="2:8" ht="58.5" customHeight="1">
      <c r="B43" s="398" t="s">
        <v>32</v>
      </c>
      <c r="C43" s="399" t="s">
        <v>303</v>
      </c>
      <c r="D43" s="402" t="s">
        <v>396</v>
      </c>
      <c r="E43" s="401">
        <f t="shared" si="1"/>
        <v>1060</v>
      </c>
      <c r="F43" s="401">
        <v>1060</v>
      </c>
      <c r="G43" s="401">
        <v>0</v>
      </c>
      <c r="H43" s="391"/>
    </row>
    <row r="44" spans="2:8" ht="58.5" customHeight="1">
      <c r="B44" s="398" t="s">
        <v>33</v>
      </c>
      <c r="C44" s="399" t="s">
        <v>304</v>
      </c>
      <c r="D44" s="402" t="s">
        <v>397</v>
      </c>
      <c r="E44" s="401">
        <f t="shared" si="1"/>
        <v>43254</v>
      </c>
      <c r="F44" s="401">
        <v>43254</v>
      </c>
      <c r="G44" s="401">
        <v>0</v>
      </c>
      <c r="H44" s="391"/>
    </row>
    <row r="45" spans="2:8" ht="58.5" customHeight="1">
      <c r="B45" s="398" t="s">
        <v>103</v>
      </c>
      <c r="C45" s="399" t="s">
        <v>305</v>
      </c>
      <c r="D45" s="402" t="s">
        <v>398</v>
      </c>
      <c r="E45" s="401">
        <f t="shared" si="1"/>
        <v>1033</v>
      </c>
      <c r="F45" s="401">
        <v>1033</v>
      </c>
      <c r="G45" s="401">
        <v>0</v>
      </c>
      <c r="H45" s="391"/>
    </row>
    <row r="46" spans="2:8" ht="58.5" customHeight="1">
      <c r="B46" s="398" t="s">
        <v>104</v>
      </c>
      <c r="C46" s="399" t="s">
        <v>306</v>
      </c>
      <c r="D46" s="402" t="s">
        <v>399</v>
      </c>
      <c r="E46" s="401">
        <f t="shared" si="1"/>
        <v>8008</v>
      </c>
      <c r="F46" s="401">
        <v>8008</v>
      </c>
      <c r="G46" s="401">
        <v>0</v>
      </c>
      <c r="H46" s="391"/>
    </row>
    <row r="47" spans="2:8" ht="58.5" customHeight="1">
      <c r="B47" s="398" t="s">
        <v>105</v>
      </c>
      <c r="C47" s="399" t="s">
        <v>307</v>
      </c>
      <c r="D47" s="402" t="s">
        <v>400</v>
      </c>
      <c r="E47" s="401">
        <f t="shared" si="1"/>
        <v>44751</v>
      </c>
      <c r="F47" s="401">
        <v>44751</v>
      </c>
      <c r="G47" s="401">
        <v>0</v>
      </c>
      <c r="H47" s="391"/>
    </row>
    <row r="48" spans="2:8" ht="58.5" customHeight="1">
      <c r="B48" s="398" t="s">
        <v>106</v>
      </c>
      <c r="C48" s="399" t="s">
        <v>308</v>
      </c>
      <c r="D48" s="402" t="s">
        <v>401</v>
      </c>
      <c r="E48" s="401">
        <f t="shared" si="1"/>
        <v>456.5</v>
      </c>
      <c r="F48" s="401">
        <v>456.5</v>
      </c>
      <c r="G48" s="401">
        <v>0</v>
      </c>
      <c r="H48" s="391"/>
    </row>
    <row r="49" spans="2:8" s="1" customFormat="1" ht="58.5" customHeight="1">
      <c r="B49" s="398" t="s">
        <v>107</v>
      </c>
      <c r="C49" s="399" t="s">
        <v>309</v>
      </c>
      <c r="D49" s="402" t="s">
        <v>402</v>
      </c>
      <c r="E49" s="401">
        <f t="shared" si="1"/>
        <v>1355</v>
      </c>
      <c r="F49" s="401">
        <v>1355</v>
      </c>
      <c r="G49" s="401">
        <v>0</v>
      </c>
      <c r="H49" s="397"/>
    </row>
    <row r="50" spans="2:8" ht="58.5" customHeight="1">
      <c r="B50" s="398" t="s">
        <v>108</v>
      </c>
      <c r="C50" s="399" t="s">
        <v>311</v>
      </c>
      <c r="D50" s="402" t="s">
        <v>403</v>
      </c>
      <c r="E50" s="401">
        <f t="shared" si="1"/>
        <v>20000</v>
      </c>
      <c r="F50" s="401">
        <v>20000</v>
      </c>
      <c r="G50" s="401">
        <v>0</v>
      </c>
      <c r="H50" s="391"/>
    </row>
    <row r="51" spans="2:8" ht="58.5" customHeight="1">
      <c r="B51" s="398" t="s">
        <v>109</v>
      </c>
      <c r="C51" s="399" t="s">
        <v>312</v>
      </c>
      <c r="D51" s="402" t="s">
        <v>313</v>
      </c>
      <c r="E51" s="401">
        <f t="shared" si="1"/>
        <v>1450</v>
      </c>
      <c r="F51" s="401">
        <v>1450</v>
      </c>
      <c r="G51" s="401">
        <v>0</v>
      </c>
      <c r="H51" s="391"/>
    </row>
    <row r="52" spans="2:8" ht="58.5" customHeight="1">
      <c r="B52" s="398" t="s">
        <v>345</v>
      </c>
      <c r="C52" s="399" t="s">
        <v>314</v>
      </c>
      <c r="D52" s="402" t="s">
        <v>404</v>
      </c>
      <c r="E52" s="401">
        <f t="shared" si="1"/>
        <v>1819.5</v>
      </c>
      <c r="F52" s="401">
        <v>1819.5</v>
      </c>
      <c r="G52" s="401">
        <v>0</v>
      </c>
      <c r="H52" s="391"/>
    </row>
    <row r="53" spans="2:8" ht="58.5" customHeight="1">
      <c r="B53" s="398" t="s">
        <v>346</v>
      </c>
      <c r="C53" s="399" t="s">
        <v>316</v>
      </c>
      <c r="D53" s="402" t="s">
        <v>405</v>
      </c>
      <c r="E53" s="401">
        <f t="shared" si="1"/>
        <v>12882</v>
      </c>
      <c r="F53" s="401">
        <f>11760+1122</f>
        <v>12882</v>
      </c>
      <c r="G53" s="401">
        <v>0</v>
      </c>
      <c r="H53" s="391"/>
    </row>
    <row r="54" spans="2:8" ht="58.5" customHeight="1">
      <c r="B54" s="398" t="s">
        <v>347</v>
      </c>
      <c r="C54" s="399" t="s">
        <v>317</v>
      </c>
      <c r="D54" s="402" t="s">
        <v>406</v>
      </c>
      <c r="E54" s="401">
        <f t="shared" si="1"/>
        <v>2634</v>
      </c>
      <c r="F54" s="401">
        <v>2634</v>
      </c>
      <c r="G54" s="401">
        <v>0</v>
      </c>
      <c r="H54" s="391"/>
    </row>
    <row r="55" spans="2:8" ht="58.5" customHeight="1">
      <c r="B55" s="398" t="s">
        <v>348</v>
      </c>
      <c r="C55" s="399" t="s">
        <v>318</v>
      </c>
      <c r="D55" s="402" t="s">
        <v>407</v>
      </c>
      <c r="E55" s="401">
        <f t="shared" si="1"/>
        <v>2454</v>
      </c>
      <c r="F55" s="401">
        <v>2454</v>
      </c>
      <c r="G55" s="401">
        <v>0</v>
      </c>
      <c r="H55" s="391"/>
    </row>
    <row r="56" spans="2:8" ht="58.5" customHeight="1">
      <c r="B56" s="398" t="s">
        <v>349</v>
      </c>
      <c r="C56" s="399" t="s">
        <v>321</v>
      </c>
      <c r="D56" s="402" t="s">
        <v>408</v>
      </c>
      <c r="E56" s="401">
        <f t="shared" si="1"/>
        <v>423</v>
      </c>
      <c r="F56" s="401">
        <v>423</v>
      </c>
      <c r="G56" s="401">
        <v>0</v>
      </c>
      <c r="H56" s="391"/>
    </row>
    <row r="57" spans="2:8" ht="58.5" customHeight="1">
      <c r="B57" s="398" t="s">
        <v>350</v>
      </c>
      <c r="C57" s="399" t="s">
        <v>322</v>
      </c>
      <c r="D57" s="402" t="s">
        <v>409</v>
      </c>
      <c r="E57" s="401">
        <f t="shared" si="1"/>
        <v>18661</v>
      </c>
      <c r="F57" s="401">
        <v>18661</v>
      </c>
      <c r="G57" s="401">
        <v>0</v>
      </c>
      <c r="H57" s="391"/>
    </row>
    <row r="58" spans="2:8" ht="58.5" customHeight="1">
      <c r="B58" s="398" t="s">
        <v>351</v>
      </c>
      <c r="C58" s="399" t="s">
        <v>323</v>
      </c>
      <c r="D58" s="402" t="s">
        <v>410</v>
      </c>
      <c r="E58" s="401">
        <f t="shared" si="1"/>
        <v>20201</v>
      </c>
      <c r="F58" s="401">
        <v>20201</v>
      </c>
      <c r="G58" s="401">
        <v>0</v>
      </c>
      <c r="H58" s="391"/>
    </row>
    <row r="59" spans="2:8" ht="58.5" customHeight="1">
      <c r="B59" s="398" t="s">
        <v>352</v>
      </c>
      <c r="C59" s="399" t="s">
        <v>327</v>
      </c>
      <c r="D59" s="402" t="s">
        <v>411</v>
      </c>
      <c r="E59" s="401">
        <f t="shared" si="1"/>
        <v>2490</v>
      </c>
      <c r="F59" s="401">
        <v>2490</v>
      </c>
      <c r="G59" s="401">
        <v>0</v>
      </c>
      <c r="H59" s="391"/>
    </row>
    <row r="60" spans="2:8" ht="58.5" customHeight="1">
      <c r="B60" s="398" t="s">
        <v>353</v>
      </c>
      <c r="C60" s="399" t="s">
        <v>360</v>
      </c>
      <c r="D60" s="402" t="s">
        <v>412</v>
      </c>
      <c r="E60" s="401">
        <f t="shared" si="1"/>
        <v>924</v>
      </c>
      <c r="F60" s="401">
        <v>924</v>
      </c>
      <c r="G60" s="401">
        <v>0</v>
      </c>
      <c r="H60" s="391"/>
    </row>
    <row r="61" spans="2:8" ht="58.5" customHeight="1">
      <c r="B61" s="398" t="s">
        <v>354</v>
      </c>
      <c r="C61" s="399" t="s">
        <v>344</v>
      </c>
      <c r="D61" s="402" t="s">
        <v>413</v>
      </c>
      <c r="E61" s="401">
        <f t="shared" si="1"/>
        <v>10943</v>
      </c>
      <c r="F61" s="401">
        <v>10943</v>
      </c>
      <c r="G61" s="401">
        <v>0</v>
      </c>
      <c r="H61" s="391"/>
    </row>
    <row r="62" spans="2:8" ht="58.5" customHeight="1">
      <c r="B62" s="398" t="s">
        <v>355</v>
      </c>
      <c r="C62" s="399" t="s">
        <v>328</v>
      </c>
      <c r="D62" s="402" t="s">
        <v>414</v>
      </c>
      <c r="E62" s="401">
        <f t="shared" si="1"/>
        <v>203137</v>
      </c>
      <c r="F62" s="401">
        <v>203137</v>
      </c>
      <c r="G62" s="401">
        <v>0</v>
      </c>
      <c r="H62" s="391"/>
    </row>
    <row r="63" spans="2:9" ht="58.5" customHeight="1">
      <c r="B63" s="398" t="s">
        <v>356</v>
      </c>
      <c r="C63" s="399" t="s">
        <v>328</v>
      </c>
      <c r="D63" s="402" t="s">
        <v>415</v>
      </c>
      <c r="E63" s="401">
        <f t="shared" si="1"/>
        <v>608</v>
      </c>
      <c r="F63" s="401">
        <v>608</v>
      </c>
      <c r="G63" s="401">
        <v>0</v>
      </c>
      <c r="H63" s="391"/>
      <c r="I63" s="403"/>
    </row>
    <row r="64" spans="2:9" ht="58.5" customHeight="1">
      <c r="B64" s="398" t="s">
        <v>357</v>
      </c>
      <c r="C64" s="399" t="s">
        <v>329</v>
      </c>
      <c r="D64" s="402" t="s">
        <v>416</v>
      </c>
      <c r="E64" s="401">
        <f t="shared" si="1"/>
        <v>4100</v>
      </c>
      <c r="F64" s="401">
        <v>4100</v>
      </c>
      <c r="G64" s="401">
        <v>0</v>
      </c>
      <c r="H64" s="391"/>
      <c r="I64" s="403"/>
    </row>
    <row r="65" spans="2:8" ht="58.5" customHeight="1">
      <c r="B65" s="398" t="s">
        <v>358</v>
      </c>
      <c r="C65" s="399" t="s">
        <v>330</v>
      </c>
      <c r="D65" s="402" t="s">
        <v>417</v>
      </c>
      <c r="E65" s="401">
        <f t="shared" si="1"/>
        <v>1225</v>
      </c>
      <c r="F65" s="401">
        <v>1225</v>
      </c>
      <c r="G65" s="401">
        <v>0</v>
      </c>
      <c r="H65" s="391"/>
    </row>
    <row r="66" spans="2:7" s="391" customFormat="1" ht="12.75" customHeight="1">
      <c r="B66" s="405"/>
      <c r="C66" s="208"/>
      <c r="D66" s="406"/>
      <c r="E66" s="405"/>
      <c r="F66" s="405"/>
      <c r="G66" s="405"/>
    </row>
    <row r="67" spans="3:4" s="391" customFormat="1" ht="15.75">
      <c r="C67" s="5"/>
      <c r="D67" s="407"/>
    </row>
    <row r="68" spans="2:4" s="409" customFormat="1" ht="16.5" customHeight="1" hidden="1">
      <c r="B68" s="465" t="s">
        <v>331</v>
      </c>
      <c r="C68" s="465"/>
      <c r="D68" s="408"/>
    </row>
    <row r="69" spans="2:4" s="409" customFormat="1" ht="16.5" customHeight="1" hidden="1">
      <c r="B69" s="466" t="s">
        <v>332</v>
      </c>
      <c r="C69" s="466"/>
      <c r="D69" s="410"/>
    </row>
    <row r="70" spans="3:4" s="409" customFormat="1" ht="16.5" customHeight="1" hidden="1">
      <c r="C70" s="411" t="s">
        <v>333</v>
      </c>
      <c r="D70" s="410"/>
    </row>
    <row r="71" s="391" customFormat="1" ht="15.75">
      <c r="D71" s="407"/>
    </row>
    <row r="72" spans="3:4" s="391" customFormat="1" ht="15.75">
      <c r="C72" s="5"/>
      <c r="D72" s="407"/>
    </row>
    <row r="73" spans="3:4" s="391" customFormat="1" ht="15.75">
      <c r="C73" s="5"/>
      <c r="D73" s="407"/>
    </row>
    <row r="74" spans="3:4" s="391" customFormat="1" ht="15.75">
      <c r="C74" s="5"/>
      <c r="D74" s="407"/>
    </row>
    <row r="75" spans="3:4" s="391" customFormat="1" ht="15.75">
      <c r="C75" s="5"/>
      <c r="D75" s="407"/>
    </row>
    <row r="76" spans="3:4" s="391" customFormat="1" ht="15.75">
      <c r="C76" s="5"/>
      <c r="D76" s="407"/>
    </row>
    <row r="77" spans="3:4" s="391" customFormat="1" ht="15.75">
      <c r="C77" s="5"/>
      <c r="D77" s="407"/>
    </row>
    <row r="78" spans="3:4" s="391" customFormat="1" ht="15.75">
      <c r="C78" s="5"/>
      <c r="D78" s="407"/>
    </row>
    <row r="79" spans="3:4" s="391" customFormat="1" ht="15.75">
      <c r="C79" s="5"/>
      <c r="D79" s="407"/>
    </row>
  </sheetData>
  <sheetProtection/>
  <mergeCells count="11">
    <mergeCell ref="B3:G3"/>
    <mergeCell ref="F2:G2"/>
    <mergeCell ref="B68:C68"/>
    <mergeCell ref="B69:C69"/>
    <mergeCell ref="D6:D7"/>
    <mergeCell ref="F5:G5"/>
    <mergeCell ref="B6:B7"/>
    <mergeCell ref="C6:C7"/>
    <mergeCell ref="E6:E7"/>
    <mergeCell ref="F6:G6"/>
    <mergeCell ref="D15:D16"/>
  </mergeCells>
  <printOptions horizontalCentered="1"/>
  <pageMargins left="0" right="0" top="0.604330709" bottom="0" header="0.31496062992126" footer="0.31496062992126"/>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FF0000"/>
  </sheetPr>
  <dimension ref="A1:IP302"/>
  <sheetViews>
    <sheetView zoomScalePageLayoutView="0" workbookViewId="0" topLeftCell="A1">
      <pane xSplit="4" ySplit="6" topLeftCell="G7" activePane="bottomRight" state="frozen"/>
      <selection pane="topLeft" activeCell="A1" sqref="A1"/>
      <selection pane="topRight" activeCell="E1" sqref="E1"/>
      <selection pane="bottomLeft" activeCell="A7" sqref="A7"/>
      <selection pane="bottomRight" activeCell="J156" sqref="J156"/>
    </sheetView>
  </sheetViews>
  <sheetFormatPr defaultColWidth="9.140625" defaultRowHeight="12.75" outlineLevelRow="1" outlineLevelCol="1"/>
  <cols>
    <col min="1" max="1" width="7.7109375" style="4" customWidth="1"/>
    <col min="2" max="2" width="14.28125" style="4" hidden="1" customWidth="1" outlineLevel="1"/>
    <col min="3" max="3" width="12.28125" style="4" hidden="1" customWidth="1" outlineLevel="1"/>
    <col min="4" max="4" width="60.28125" style="4" customWidth="1" collapsed="1"/>
    <col min="5" max="5" width="11.140625" style="5" customWidth="1"/>
    <col min="6" max="6" width="12.7109375" style="5" customWidth="1"/>
    <col min="7" max="7" width="14.140625" style="5" customWidth="1"/>
    <col min="8" max="8" width="12.28125" style="4" bestFit="1" customWidth="1"/>
    <col min="9" max="16384" width="9.140625" style="4" customWidth="1"/>
  </cols>
  <sheetData>
    <row r="1" spans="1:7" ht="24.75" customHeight="1">
      <c r="A1" s="59"/>
      <c r="B1" s="59"/>
      <c r="C1" s="59"/>
      <c r="D1" s="344"/>
      <c r="E1" s="59"/>
      <c r="F1" s="471" t="s">
        <v>419</v>
      </c>
      <c r="G1" s="471"/>
    </row>
    <row r="2" spans="1:7" ht="21.75" customHeight="1">
      <c r="A2" s="472" t="s">
        <v>420</v>
      </c>
      <c r="B2" s="472"/>
      <c r="C2" s="472"/>
      <c r="D2" s="472"/>
      <c r="E2" s="472"/>
      <c r="F2" s="472"/>
      <c r="G2" s="472"/>
    </row>
    <row r="3" spans="1:7" ht="20.25" customHeight="1" hidden="1">
      <c r="A3" s="343" t="s">
        <v>421</v>
      </c>
      <c r="B3" s="343"/>
      <c r="C3" s="343"/>
      <c r="D3" s="343"/>
      <c r="E3" s="343"/>
      <c r="F3" s="343"/>
      <c r="G3" s="343"/>
    </row>
    <row r="4" spans="1:7" ht="15.75" customHeight="1">
      <c r="A4" s="473" t="s">
        <v>77</v>
      </c>
      <c r="B4" s="473"/>
      <c r="C4" s="473"/>
      <c r="D4" s="473"/>
      <c r="E4" s="473"/>
      <c r="F4" s="473"/>
      <c r="G4" s="473"/>
    </row>
    <row r="5" spans="1:7" ht="15.75" customHeight="1">
      <c r="A5" s="474" t="s">
        <v>99</v>
      </c>
      <c r="B5" s="475" t="s">
        <v>100</v>
      </c>
      <c r="C5" s="475" t="s">
        <v>101</v>
      </c>
      <c r="D5" s="475" t="s">
        <v>422</v>
      </c>
      <c r="E5" s="477" t="s">
        <v>3</v>
      </c>
      <c r="F5" s="470" t="s">
        <v>79</v>
      </c>
      <c r="G5" s="470"/>
    </row>
    <row r="6" spans="1:7" ht="48" customHeight="1">
      <c r="A6" s="453"/>
      <c r="B6" s="453"/>
      <c r="C6" s="476"/>
      <c r="D6" s="476"/>
      <c r="E6" s="477"/>
      <c r="F6" s="342" t="s">
        <v>423</v>
      </c>
      <c r="G6" s="342" t="s">
        <v>424</v>
      </c>
    </row>
    <row r="7" spans="1:245" s="105" customFormat="1" ht="15.75">
      <c r="A7" s="172"/>
      <c r="B7" s="172"/>
      <c r="C7" s="172"/>
      <c r="D7" s="173" t="s">
        <v>425</v>
      </c>
      <c r="E7" s="174">
        <f>SUBTOTAL(9,E8:E301)</f>
        <v>350731.8417759998</v>
      </c>
      <c r="F7" s="174">
        <f>SUBTOTAL(9,F8:F301)</f>
        <v>171053.5666879999</v>
      </c>
      <c r="G7" s="174">
        <f>SUBTOTAL(9,G8:G301)</f>
        <v>179678.275088</v>
      </c>
      <c r="H7" s="60"/>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row>
    <row r="8" spans="1:245" s="105" customFormat="1" ht="19.5" customHeight="1">
      <c r="A8" s="175" t="s">
        <v>51</v>
      </c>
      <c r="B8" s="175"/>
      <c r="C8" s="175"/>
      <c r="D8" s="176" t="s">
        <v>426</v>
      </c>
      <c r="E8" s="177">
        <f>SUBTOTAL(9,E9:E301)</f>
        <v>350731.8417759998</v>
      </c>
      <c r="F8" s="177">
        <f>SUBTOTAL(9,F9:F301)</f>
        <v>171053.5666879999</v>
      </c>
      <c r="G8" s="177">
        <f>SUBTOTAL(9,G9:G301)</f>
        <v>179678.275088</v>
      </c>
      <c r="H8" s="60"/>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row>
    <row r="9" spans="1:245" s="64" customFormat="1" ht="18" customHeight="1">
      <c r="A9" s="176" t="s">
        <v>427</v>
      </c>
      <c r="B9" s="176"/>
      <c r="C9" s="176"/>
      <c r="D9" s="176" t="s">
        <v>428</v>
      </c>
      <c r="E9" s="178">
        <f>SUBTOTAL(9,E10:E134)</f>
        <v>126290.47475999992</v>
      </c>
      <c r="F9" s="178">
        <f>SUBTOTAL(9,F10:F134)</f>
        <v>60577.28955000001</v>
      </c>
      <c r="G9" s="178">
        <f>SUBTOTAL(9,G10:G134)</f>
        <v>65713.18521</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row>
    <row r="10" spans="1:245" s="66" customFormat="1" ht="19.5" customHeight="1">
      <c r="A10" s="180" t="s">
        <v>102</v>
      </c>
      <c r="B10" s="180"/>
      <c r="C10" s="180"/>
      <c r="D10" s="345" t="s">
        <v>768</v>
      </c>
      <c r="E10" s="183">
        <f>SUBTOTAL(9,E11:E90)</f>
        <v>75137.68621099995</v>
      </c>
      <c r="F10" s="183">
        <f>SUBTOTAL(9,F11:F90)</f>
        <v>17063.627001</v>
      </c>
      <c r="G10" s="183">
        <f>SUBTOTAL(9,G11:G90)</f>
        <v>58074.05921</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row>
    <row r="11" spans="1:245" s="62" customFormat="1" ht="20.25" customHeight="1" hidden="1" outlineLevel="1">
      <c r="A11" s="179" t="s">
        <v>49</v>
      </c>
      <c r="B11" s="180"/>
      <c r="C11" s="181"/>
      <c r="D11" s="182" t="s">
        <v>429</v>
      </c>
      <c r="E11" s="183">
        <f>F11+G11</f>
        <v>68.5</v>
      </c>
      <c r="F11" s="183">
        <v>68.5</v>
      </c>
      <c r="G11" s="183"/>
      <c r="H11" s="68"/>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row>
    <row r="12" spans="1:245" s="62" customFormat="1" ht="21.75" customHeight="1" hidden="1" outlineLevel="1">
      <c r="A12" s="179" t="s">
        <v>50</v>
      </c>
      <c r="B12" s="180"/>
      <c r="C12" s="181"/>
      <c r="D12" s="182" t="s">
        <v>430</v>
      </c>
      <c r="E12" s="183">
        <f aca="true" t="shared" si="0" ref="E12:E55">F12+G12</f>
        <v>14.164999999999992</v>
      </c>
      <c r="F12" s="183">
        <v>14.164999999999992</v>
      </c>
      <c r="G12" s="183"/>
      <c r="H12" s="69"/>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row>
    <row r="13" spans="1:245" s="62" customFormat="1" ht="22.5" customHeight="1" hidden="1" outlineLevel="1">
      <c r="A13" s="179" t="s">
        <v>41</v>
      </c>
      <c r="B13" s="180"/>
      <c r="C13" s="181"/>
      <c r="D13" s="182" t="s">
        <v>431</v>
      </c>
      <c r="E13" s="183">
        <f t="shared" si="0"/>
        <v>125.5</v>
      </c>
      <c r="F13" s="183">
        <v>125.5</v>
      </c>
      <c r="G13" s="183"/>
      <c r="H13" s="69"/>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row>
    <row r="14" spans="1:245" s="62" customFormat="1" ht="31.5" hidden="1" outlineLevel="1">
      <c r="A14" s="179" t="s">
        <v>42</v>
      </c>
      <c r="B14" s="180"/>
      <c r="C14" s="181"/>
      <c r="D14" s="182" t="s">
        <v>432</v>
      </c>
      <c r="E14" s="183">
        <f t="shared" si="0"/>
        <v>45.6</v>
      </c>
      <c r="F14" s="183">
        <v>45.6</v>
      </c>
      <c r="G14" s="183"/>
      <c r="H14" s="70"/>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row>
    <row r="15" spans="1:245" s="62" customFormat="1" ht="31.5" hidden="1" outlineLevel="1">
      <c r="A15" s="179" t="s">
        <v>43</v>
      </c>
      <c r="B15" s="180"/>
      <c r="C15" s="181"/>
      <c r="D15" s="184" t="s">
        <v>433</v>
      </c>
      <c r="E15" s="183">
        <f t="shared" si="0"/>
        <v>1135</v>
      </c>
      <c r="F15" s="183"/>
      <c r="G15" s="183">
        <v>1135</v>
      </c>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row>
    <row r="16" spans="1:245" ht="31.5" hidden="1" outlineLevel="1">
      <c r="A16" s="179" t="s">
        <v>44</v>
      </c>
      <c r="B16" s="180"/>
      <c r="C16" s="181"/>
      <c r="D16" s="182" t="s">
        <v>434</v>
      </c>
      <c r="E16" s="183">
        <f t="shared" si="0"/>
        <v>15.8</v>
      </c>
      <c r="F16" s="183">
        <v>15.8</v>
      </c>
      <c r="G16" s="183"/>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row>
    <row r="17" spans="1:245" ht="31.5" hidden="1" outlineLevel="1">
      <c r="A17" s="179" t="s">
        <v>45</v>
      </c>
      <c r="B17" s="180"/>
      <c r="C17" s="181"/>
      <c r="D17" s="182" t="s">
        <v>435</v>
      </c>
      <c r="E17" s="183">
        <f t="shared" si="0"/>
        <v>4.981359999999995</v>
      </c>
      <c r="F17" s="183">
        <v>4.981359999999995</v>
      </c>
      <c r="G17" s="183"/>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row>
    <row r="18" spans="1:245" ht="20.25" customHeight="1" hidden="1" outlineLevel="1">
      <c r="A18" s="179" t="s">
        <v>6</v>
      </c>
      <c r="B18" s="180"/>
      <c r="C18" s="181"/>
      <c r="D18" s="182" t="s">
        <v>436</v>
      </c>
      <c r="E18" s="183">
        <f t="shared" si="0"/>
        <v>68.8</v>
      </c>
      <c r="F18" s="183">
        <v>68.8</v>
      </c>
      <c r="G18" s="183"/>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row>
    <row r="19" spans="1:245" ht="15.75" hidden="1" outlineLevel="1">
      <c r="A19" s="179" t="s">
        <v>7</v>
      </c>
      <c r="B19" s="180"/>
      <c r="C19" s="181"/>
      <c r="D19" s="182" t="s">
        <v>437</v>
      </c>
      <c r="E19" s="183">
        <f t="shared" si="0"/>
        <v>96.806</v>
      </c>
      <c r="F19" s="183">
        <v>96.806</v>
      </c>
      <c r="G19" s="183"/>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row>
    <row r="20" spans="1:245" ht="15.75" hidden="1" outlineLevel="1">
      <c r="A20" s="179" t="s">
        <v>86</v>
      </c>
      <c r="B20" s="180"/>
      <c r="C20" s="181"/>
      <c r="D20" s="185" t="s">
        <v>438</v>
      </c>
      <c r="E20" s="183">
        <f t="shared" si="0"/>
        <v>302.478</v>
      </c>
      <c r="F20" s="183">
        <v>302.478</v>
      </c>
      <c r="G20" s="183"/>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row>
    <row r="21" spans="1:245" ht="15.75" hidden="1" outlineLevel="1">
      <c r="A21" s="179" t="s">
        <v>8</v>
      </c>
      <c r="B21" s="180"/>
      <c r="C21" s="181"/>
      <c r="D21" s="182" t="s">
        <v>439</v>
      </c>
      <c r="E21" s="183">
        <f t="shared" si="0"/>
        <v>6.500999999999998</v>
      </c>
      <c r="F21" s="183">
        <v>6.500999999999998</v>
      </c>
      <c r="G21" s="183"/>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row>
    <row r="22" spans="1:245" ht="15.75" hidden="1" outlineLevel="1">
      <c r="A22" s="179" t="s">
        <v>9</v>
      </c>
      <c r="B22" s="180"/>
      <c r="C22" s="181"/>
      <c r="D22" s="182" t="s">
        <v>440</v>
      </c>
      <c r="E22" s="183">
        <f t="shared" si="0"/>
        <v>380.6590000000001</v>
      </c>
      <c r="F22" s="183">
        <v>380.6590000000001</v>
      </c>
      <c r="G22" s="183"/>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row>
    <row r="23" spans="1:245" ht="31.5" hidden="1" outlineLevel="1">
      <c r="A23" s="179" t="s">
        <v>10</v>
      </c>
      <c r="B23" s="180"/>
      <c r="C23" s="181"/>
      <c r="D23" s="182" t="s">
        <v>441</v>
      </c>
      <c r="E23" s="183">
        <f t="shared" si="0"/>
        <v>6454.9</v>
      </c>
      <c r="F23" s="183">
        <v>3993.4</v>
      </c>
      <c r="G23" s="183">
        <v>2461.5</v>
      </c>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row>
    <row r="24" spans="1:245" ht="15.75" hidden="1" outlineLevel="1">
      <c r="A24" s="179" t="s">
        <v>11</v>
      </c>
      <c r="B24" s="180"/>
      <c r="C24" s="181"/>
      <c r="D24" s="182" t="s">
        <v>442</v>
      </c>
      <c r="E24" s="183">
        <f t="shared" si="0"/>
        <v>5.281</v>
      </c>
      <c r="F24" s="183">
        <v>5.281</v>
      </c>
      <c r="G24" s="183"/>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row>
    <row r="25" spans="1:245" ht="15.75" hidden="1" outlineLevel="1">
      <c r="A25" s="179" t="s">
        <v>12</v>
      </c>
      <c r="B25" s="180"/>
      <c r="C25" s="181"/>
      <c r="D25" s="182" t="s">
        <v>443</v>
      </c>
      <c r="E25" s="183">
        <f t="shared" si="0"/>
        <v>240.39100000000002</v>
      </c>
      <c r="F25" s="183">
        <f>419.35-200+21.041</f>
        <v>240.39100000000002</v>
      </c>
      <c r="G25" s="183"/>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row>
    <row r="26" spans="1:245" ht="31.5" hidden="1" outlineLevel="1">
      <c r="A26" s="179" t="s">
        <v>13</v>
      </c>
      <c r="B26" s="180"/>
      <c r="C26" s="181"/>
      <c r="D26" s="182" t="s">
        <v>444</v>
      </c>
      <c r="E26" s="183">
        <f t="shared" si="0"/>
        <v>12336.952</v>
      </c>
      <c r="F26" s="183"/>
      <c r="G26" s="183">
        <v>12336.952</v>
      </c>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row>
    <row r="27" spans="1:245" ht="15.75" hidden="1" outlineLevel="1">
      <c r="A27" s="179" t="s">
        <v>14</v>
      </c>
      <c r="B27" s="180"/>
      <c r="C27" s="181"/>
      <c r="D27" s="182" t="s">
        <v>445</v>
      </c>
      <c r="E27" s="183">
        <f t="shared" si="0"/>
        <v>11965.67241</v>
      </c>
      <c r="F27" s="183"/>
      <c r="G27" s="183">
        <v>11965.67241</v>
      </c>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row>
    <row r="28" spans="1:245" ht="31.5" hidden="1" outlineLevel="1">
      <c r="A28" s="179" t="s">
        <v>15</v>
      </c>
      <c r="B28" s="180"/>
      <c r="C28" s="181"/>
      <c r="D28" s="182" t="s">
        <v>446</v>
      </c>
      <c r="E28" s="183">
        <f t="shared" si="0"/>
        <v>5539.648272999999</v>
      </c>
      <c r="F28" s="183">
        <v>128.82582299999922</v>
      </c>
      <c r="G28" s="183">
        <v>5410.82245</v>
      </c>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row>
    <row r="29" spans="1:245" ht="31.5" hidden="1" outlineLevel="1">
      <c r="A29" s="179" t="s">
        <v>16</v>
      </c>
      <c r="B29" s="180"/>
      <c r="C29" s="181"/>
      <c r="D29" s="182" t="s">
        <v>447</v>
      </c>
      <c r="E29" s="183">
        <f t="shared" si="0"/>
        <v>999.6379999999999</v>
      </c>
      <c r="F29" s="183">
        <v>251.13599999999997</v>
      </c>
      <c r="G29" s="183">
        <v>748.502</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row>
    <row r="30" spans="1:245" ht="15.75" hidden="1" outlineLevel="1">
      <c r="A30" s="179" t="s">
        <v>17</v>
      </c>
      <c r="B30" s="180"/>
      <c r="C30" s="181"/>
      <c r="D30" s="182" t="s">
        <v>448</v>
      </c>
      <c r="E30" s="183">
        <f t="shared" si="0"/>
        <v>4324</v>
      </c>
      <c r="F30" s="183"/>
      <c r="G30" s="183">
        <v>4324</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row>
    <row r="31" spans="1:245" ht="15.75" hidden="1" outlineLevel="1">
      <c r="A31" s="179" t="s">
        <v>18</v>
      </c>
      <c r="B31" s="180"/>
      <c r="C31" s="181"/>
      <c r="D31" s="182" t="s">
        <v>449</v>
      </c>
      <c r="E31" s="183">
        <f t="shared" si="0"/>
        <v>50</v>
      </c>
      <c r="F31" s="183">
        <v>50</v>
      </c>
      <c r="G31" s="183"/>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row>
    <row r="32" spans="1:245" ht="47.25" hidden="1" outlineLevel="1">
      <c r="A32" s="179" t="s">
        <v>19</v>
      </c>
      <c r="B32" s="180"/>
      <c r="C32" s="181"/>
      <c r="D32" s="182" t="s">
        <v>450</v>
      </c>
      <c r="E32" s="183">
        <f t="shared" si="0"/>
        <v>62.888000000000005</v>
      </c>
      <c r="F32" s="183">
        <v>62.888000000000005</v>
      </c>
      <c r="G32" s="183"/>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row>
    <row r="33" spans="1:245" ht="31.5" hidden="1" outlineLevel="1">
      <c r="A33" s="179" t="s">
        <v>20</v>
      </c>
      <c r="B33" s="180"/>
      <c r="C33" s="181"/>
      <c r="D33" s="182" t="s">
        <v>451</v>
      </c>
      <c r="E33" s="183">
        <f t="shared" si="0"/>
        <v>9.118</v>
      </c>
      <c r="F33" s="183">
        <v>9.118</v>
      </c>
      <c r="G33" s="183"/>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row>
    <row r="34" spans="1:250" ht="31.5" hidden="1" outlineLevel="1">
      <c r="A34" s="179" t="s">
        <v>21</v>
      </c>
      <c r="B34" s="180"/>
      <c r="C34" s="181"/>
      <c r="D34" s="182" t="s">
        <v>452</v>
      </c>
      <c r="E34" s="183">
        <f t="shared" si="0"/>
        <v>200</v>
      </c>
      <c r="F34" s="183">
        <v>200</v>
      </c>
      <c r="G34" s="183"/>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row>
    <row r="35" spans="1:245" ht="15.75" hidden="1" outlineLevel="1">
      <c r="A35" s="179" t="s">
        <v>22</v>
      </c>
      <c r="B35" s="180"/>
      <c r="C35" s="181"/>
      <c r="D35" s="186" t="s">
        <v>453</v>
      </c>
      <c r="E35" s="183">
        <f t="shared" si="0"/>
        <v>474</v>
      </c>
      <c r="F35" s="183">
        <v>474</v>
      </c>
      <c r="G35" s="183"/>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row>
    <row r="36" spans="1:245" ht="31.5" hidden="1" outlineLevel="1">
      <c r="A36" s="179" t="s">
        <v>23</v>
      </c>
      <c r="B36" s="180"/>
      <c r="C36" s="181"/>
      <c r="D36" s="182" t="s">
        <v>454</v>
      </c>
      <c r="E36" s="183">
        <f t="shared" si="0"/>
        <v>387.482</v>
      </c>
      <c r="F36" s="183"/>
      <c r="G36" s="183">
        <v>387.482</v>
      </c>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row>
    <row r="37" spans="1:245" ht="33.75" customHeight="1" hidden="1" outlineLevel="1">
      <c r="A37" s="179" t="s">
        <v>24</v>
      </c>
      <c r="B37" s="180"/>
      <c r="C37" s="181"/>
      <c r="D37" s="182" t="s">
        <v>455</v>
      </c>
      <c r="E37" s="183">
        <f t="shared" si="0"/>
        <v>18.4</v>
      </c>
      <c r="F37" s="183">
        <v>18.4</v>
      </c>
      <c r="G37" s="183"/>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row>
    <row r="38" spans="1:245" ht="35.25" customHeight="1" hidden="1" outlineLevel="1">
      <c r="A38" s="179" t="s">
        <v>25</v>
      </c>
      <c r="B38" s="180"/>
      <c r="C38" s="181"/>
      <c r="D38" s="182" t="s">
        <v>456</v>
      </c>
      <c r="E38" s="183">
        <f t="shared" si="0"/>
        <v>7294.41</v>
      </c>
      <c r="F38" s="183"/>
      <c r="G38" s="183">
        <v>7294.41</v>
      </c>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c r="HP38" s="67"/>
      <c r="HQ38" s="67"/>
      <c r="HR38" s="67"/>
      <c r="HS38" s="67"/>
      <c r="HT38" s="67"/>
      <c r="HU38" s="67"/>
      <c r="HV38" s="67"/>
      <c r="HW38" s="67"/>
      <c r="HX38" s="67"/>
      <c r="HY38" s="67"/>
      <c r="HZ38" s="67"/>
      <c r="IA38" s="67"/>
      <c r="IB38" s="67"/>
      <c r="IC38" s="67"/>
      <c r="ID38" s="67"/>
      <c r="IE38" s="67"/>
      <c r="IF38" s="67"/>
      <c r="IG38" s="67"/>
      <c r="IH38" s="67"/>
      <c r="II38" s="67"/>
      <c r="IJ38" s="67"/>
      <c r="IK38" s="67"/>
    </row>
    <row r="39" spans="1:245" ht="47.25" hidden="1" outlineLevel="1">
      <c r="A39" s="179" t="s">
        <v>26</v>
      </c>
      <c r="B39" s="180"/>
      <c r="C39" s="181"/>
      <c r="D39" s="182" t="s">
        <v>457</v>
      </c>
      <c r="E39" s="183">
        <f t="shared" si="0"/>
        <v>2516.4</v>
      </c>
      <c r="F39" s="183">
        <v>1629.4</v>
      </c>
      <c r="G39" s="183">
        <v>887</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c r="HA39" s="67"/>
      <c r="HB39" s="67"/>
      <c r="HC39" s="67"/>
      <c r="HD39" s="67"/>
      <c r="HE39" s="67"/>
      <c r="HF39" s="67"/>
      <c r="HG39" s="67"/>
      <c r="HH39" s="67"/>
      <c r="HI39" s="67"/>
      <c r="HJ39" s="67"/>
      <c r="HK39" s="67"/>
      <c r="HL39" s="67"/>
      <c r="HM39" s="67"/>
      <c r="HN39" s="67"/>
      <c r="HO39" s="67"/>
      <c r="HP39" s="67"/>
      <c r="HQ39" s="67"/>
      <c r="HR39" s="67"/>
      <c r="HS39" s="67"/>
      <c r="HT39" s="67"/>
      <c r="HU39" s="67"/>
      <c r="HV39" s="67"/>
      <c r="HW39" s="67"/>
      <c r="HX39" s="67"/>
      <c r="HY39" s="67"/>
      <c r="HZ39" s="67"/>
      <c r="IA39" s="67"/>
      <c r="IB39" s="67"/>
      <c r="IC39" s="67"/>
      <c r="ID39" s="67"/>
      <c r="IE39" s="67"/>
      <c r="IF39" s="67"/>
      <c r="IG39" s="67"/>
      <c r="IH39" s="67"/>
      <c r="II39" s="67"/>
      <c r="IJ39" s="67"/>
      <c r="IK39" s="67"/>
    </row>
    <row r="40" spans="1:245" ht="15.75" hidden="1" outlineLevel="1">
      <c r="A40" s="179" t="s">
        <v>27</v>
      </c>
      <c r="B40" s="180"/>
      <c r="C40" s="181"/>
      <c r="D40" s="182" t="s">
        <v>458</v>
      </c>
      <c r="E40" s="183">
        <f t="shared" si="0"/>
        <v>6599.985</v>
      </c>
      <c r="F40" s="183">
        <v>0</v>
      </c>
      <c r="G40" s="183">
        <v>6599.985</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c r="HW40" s="67"/>
      <c r="HX40" s="67"/>
      <c r="HY40" s="67"/>
      <c r="HZ40" s="67"/>
      <c r="IA40" s="67"/>
      <c r="IB40" s="67"/>
      <c r="IC40" s="67"/>
      <c r="ID40" s="67"/>
      <c r="IE40" s="67"/>
      <c r="IF40" s="67"/>
      <c r="IG40" s="67"/>
      <c r="IH40" s="67"/>
      <c r="II40" s="67"/>
      <c r="IJ40" s="67"/>
      <c r="IK40" s="67"/>
    </row>
    <row r="41" spans="1:245" ht="31.5" hidden="1" outlineLevel="1">
      <c r="A41" s="179" t="s">
        <v>28</v>
      </c>
      <c r="B41" s="180"/>
      <c r="C41" s="181"/>
      <c r="D41" s="182" t="s">
        <v>459</v>
      </c>
      <c r="E41" s="183">
        <f t="shared" si="0"/>
        <v>586.512834</v>
      </c>
      <c r="F41" s="183">
        <v>360.512834</v>
      </c>
      <c r="G41" s="183">
        <v>226</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c r="HP41" s="67"/>
      <c r="HQ41" s="67"/>
      <c r="HR41" s="67"/>
      <c r="HS41" s="67"/>
      <c r="HT41" s="67"/>
      <c r="HU41" s="67"/>
      <c r="HV41" s="67"/>
      <c r="HW41" s="67"/>
      <c r="HX41" s="67"/>
      <c r="HY41" s="67"/>
      <c r="HZ41" s="67"/>
      <c r="IA41" s="67"/>
      <c r="IB41" s="67"/>
      <c r="IC41" s="67"/>
      <c r="ID41" s="67"/>
      <c r="IE41" s="67"/>
      <c r="IF41" s="67"/>
      <c r="IG41" s="67"/>
      <c r="IH41" s="67"/>
      <c r="II41" s="67"/>
      <c r="IJ41" s="67"/>
      <c r="IK41" s="67"/>
    </row>
    <row r="42" spans="1:245" ht="31.5" hidden="1" outlineLevel="1">
      <c r="A42" s="179" t="s">
        <v>29</v>
      </c>
      <c r="B42" s="180"/>
      <c r="C42" s="181"/>
      <c r="D42" s="182" t="s">
        <v>460</v>
      </c>
      <c r="E42" s="183">
        <f t="shared" si="0"/>
        <v>290.55899999999986</v>
      </c>
      <c r="F42" s="183">
        <v>61.582999999999856</v>
      </c>
      <c r="G42" s="183">
        <v>228.976</v>
      </c>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c r="GF42" s="67"/>
      <c r="GG42" s="67"/>
      <c r="GH42" s="67"/>
      <c r="GI42" s="67"/>
      <c r="GJ42" s="67"/>
      <c r="GK42" s="67"/>
      <c r="GL42" s="67"/>
      <c r="GM42" s="67"/>
      <c r="GN42" s="67"/>
      <c r="GO42" s="67"/>
      <c r="GP42" s="67"/>
      <c r="GQ42" s="67"/>
      <c r="GR42" s="67"/>
      <c r="GS42" s="67"/>
      <c r="GT42" s="67"/>
      <c r="GU42" s="67"/>
      <c r="GV42" s="67"/>
      <c r="GW42" s="67"/>
      <c r="GX42" s="67"/>
      <c r="GY42" s="67"/>
      <c r="GZ42" s="67"/>
      <c r="HA42" s="67"/>
      <c r="HB42" s="67"/>
      <c r="HC42" s="67"/>
      <c r="HD42" s="67"/>
      <c r="HE42" s="67"/>
      <c r="HF42" s="67"/>
      <c r="HG42" s="67"/>
      <c r="HH42" s="67"/>
      <c r="HI42" s="67"/>
      <c r="HJ42" s="67"/>
      <c r="HK42" s="67"/>
      <c r="HL42" s="67"/>
      <c r="HM42" s="67"/>
      <c r="HN42" s="67"/>
      <c r="HO42" s="67"/>
      <c r="HP42" s="67"/>
      <c r="HQ42" s="67"/>
      <c r="HR42" s="67"/>
      <c r="HS42" s="67"/>
      <c r="HT42" s="67"/>
      <c r="HU42" s="67"/>
      <c r="HV42" s="67"/>
      <c r="HW42" s="67"/>
      <c r="HX42" s="67"/>
      <c r="HY42" s="67"/>
      <c r="HZ42" s="67"/>
      <c r="IA42" s="67"/>
      <c r="IB42" s="67"/>
      <c r="IC42" s="67"/>
      <c r="ID42" s="67"/>
      <c r="IE42" s="67"/>
      <c r="IF42" s="67"/>
      <c r="IG42" s="67"/>
      <c r="IH42" s="67"/>
      <c r="II42" s="67"/>
      <c r="IJ42" s="67"/>
      <c r="IK42" s="67"/>
    </row>
    <row r="43" spans="1:245" ht="15.75" hidden="1" outlineLevel="1">
      <c r="A43" s="179" t="s">
        <v>30</v>
      </c>
      <c r="B43" s="180"/>
      <c r="C43" s="181"/>
      <c r="D43" s="182" t="s">
        <v>461</v>
      </c>
      <c r="E43" s="183">
        <f t="shared" si="0"/>
        <v>180</v>
      </c>
      <c r="F43" s="183">
        <v>0</v>
      </c>
      <c r="G43" s="183">
        <v>180</v>
      </c>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c r="FG43" s="67"/>
      <c r="FH43" s="67"/>
      <c r="FI43" s="67"/>
      <c r="FJ43" s="67"/>
      <c r="FK43" s="67"/>
      <c r="FL43" s="67"/>
      <c r="FM43" s="67"/>
      <c r="FN43" s="67"/>
      <c r="FO43" s="67"/>
      <c r="FP43" s="67"/>
      <c r="FQ43" s="67"/>
      <c r="FR43" s="67"/>
      <c r="FS43" s="67"/>
      <c r="FT43" s="67"/>
      <c r="FU43" s="67"/>
      <c r="FV43" s="67"/>
      <c r="FW43" s="67"/>
      <c r="FX43" s="67"/>
      <c r="FY43" s="67"/>
      <c r="FZ43" s="67"/>
      <c r="GA43" s="67"/>
      <c r="GB43" s="67"/>
      <c r="GC43" s="67"/>
      <c r="GD43" s="67"/>
      <c r="GE43" s="67"/>
      <c r="GF43" s="67"/>
      <c r="GG43" s="67"/>
      <c r="GH43" s="67"/>
      <c r="GI43" s="67"/>
      <c r="GJ43" s="67"/>
      <c r="GK43" s="67"/>
      <c r="GL43" s="67"/>
      <c r="GM43" s="67"/>
      <c r="GN43" s="67"/>
      <c r="GO43" s="67"/>
      <c r="GP43" s="67"/>
      <c r="GQ43" s="67"/>
      <c r="GR43" s="67"/>
      <c r="GS43" s="67"/>
      <c r="GT43" s="67"/>
      <c r="GU43" s="67"/>
      <c r="GV43" s="67"/>
      <c r="GW43" s="67"/>
      <c r="GX43" s="67"/>
      <c r="GY43" s="67"/>
      <c r="GZ43" s="67"/>
      <c r="HA43" s="67"/>
      <c r="HB43" s="67"/>
      <c r="HC43" s="67"/>
      <c r="HD43" s="67"/>
      <c r="HE43" s="67"/>
      <c r="HF43" s="67"/>
      <c r="HG43" s="67"/>
      <c r="HH43" s="67"/>
      <c r="HI43" s="67"/>
      <c r="HJ43" s="67"/>
      <c r="HK43" s="67"/>
      <c r="HL43" s="67"/>
      <c r="HM43" s="67"/>
      <c r="HN43" s="67"/>
      <c r="HO43" s="67"/>
      <c r="HP43" s="67"/>
      <c r="HQ43" s="67"/>
      <c r="HR43" s="67"/>
      <c r="HS43" s="67"/>
      <c r="HT43" s="67"/>
      <c r="HU43" s="67"/>
      <c r="HV43" s="67"/>
      <c r="HW43" s="67"/>
      <c r="HX43" s="67"/>
      <c r="HY43" s="67"/>
      <c r="HZ43" s="67"/>
      <c r="IA43" s="67"/>
      <c r="IB43" s="67"/>
      <c r="IC43" s="67"/>
      <c r="ID43" s="67"/>
      <c r="IE43" s="67"/>
      <c r="IF43" s="67"/>
      <c r="IG43" s="67"/>
      <c r="IH43" s="67"/>
      <c r="II43" s="67"/>
      <c r="IJ43" s="67"/>
      <c r="IK43" s="67"/>
    </row>
    <row r="44" spans="1:245" ht="31.5" hidden="1" outlineLevel="1">
      <c r="A44" s="179" t="s">
        <v>31</v>
      </c>
      <c r="B44" s="180"/>
      <c r="C44" s="181"/>
      <c r="D44" s="182" t="s">
        <v>462</v>
      </c>
      <c r="E44" s="183">
        <f t="shared" si="0"/>
        <v>596.882</v>
      </c>
      <c r="F44" s="183">
        <v>2.9</v>
      </c>
      <c r="G44" s="183">
        <v>593.982</v>
      </c>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67"/>
      <c r="FL44" s="67"/>
      <c r="FM44" s="67"/>
      <c r="FN44" s="67"/>
      <c r="FO44" s="67"/>
      <c r="FP44" s="67"/>
      <c r="FQ44" s="67"/>
      <c r="FR44" s="67"/>
      <c r="FS44" s="67"/>
      <c r="FT44" s="67"/>
      <c r="FU44" s="67"/>
      <c r="FV44" s="67"/>
      <c r="FW44" s="67"/>
      <c r="FX44" s="67"/>
      <c r="FY44" s="67"/>
      <c r="FZ44" s="67"/>
      <c r="GA44" s="67"/>
      <c r="GB44" s="67"/>
      <c r="GC44" s="67"/>
      <c r="GD44" s="67"/>
      <c r="GE44" s="67"/>
      <c r="GF44" s="67"/>
      <c r="GG44" s="67"/>
      <c r="GH44" s="67"/>
      <c r="GI44" s="67"/>
      <c r="GJ44" s="67"/>
      <c r="GK44" s="67"/>
      <c r="GL44" s="67"/>
      <c r="GM44" s="67"/>
      <c r="GN44" s="67"/>
      <c r="GO44" s="67"/>
      <c r="GP44" s="67"/>
      <c r="GQ44" s="67"/>
      <c r="GR44" s="67"/>
      <c r="GS44" s="67"/>
      <c r="GT44" s="67"/>
      <c r="GU44" s="67"/>
      <c r="GV44" s="67"/>
      <c r="GW44" s="67"/>
      <c r="GX44" s="67"/>
      <c r="GY44" s="67"/>
      <c r="GZ44" s="67"/>
      <c r="HA44" s="67"/>
      <c r="HB44" s="67"/>
      <c r="HC44" s="67"/>
      <c r="HD44" s="67"/>
      <c r="HE44" s="67"/>
      <c r="HF44" s="67"/>
      <c r="HG44" s="67"/>
      <c r="HH44" s="67"/>
      <c r="HI44" s="67"/>
      <c r="HJ44" s="67"/>
      <c r="HK44" s="67"/>
      <c r="HL44" s="67"/>
      <c r="HM44" s="67"/>
      <c r="HN44" s="67"/>
      <c r="HO44" s="67"/>
      <c r="HP44" s="67"/>
      <c r="HQ44" s="67"/>
      <c r="HR44" s="67"/>
      <c r="HS44" s="67"/>
      <c r="HT44" s="67"/>
      <c r="HU44" s="67"/>
      <c r="HV44" s="67"/>
      <c r="HW44" s="67"/>
      <c r="HX44" s="67"/>
      <c r="HY44" s="67"/>
      <c r="HZ44" s="67"/>
      <c r="IA44" s="67"/>
      <c r="IB44" s="67"/>
      <c r="IC44" s="67"/>
      <c r="ID44" s="67"/>
      <c r="IE44" s="67"/>
      <c r="IF44" s="67"/>
      <c r="IG44" s="67"/>
      <c r="IH44" s="67"/>
      <c r="II44" s="67"/>
      <c r="IJ44" s="67"/>
      <c r="IK44" s="67"/>
    </row>
    <row r="45" spans="1:245" ht="31.5" hidden="1" outlineLevel="1">
      <c r="A45" s="179" t="s">
        <v>32</v>
      </c>
      <c r="B45" s="180"/>
      <c r="C45" s="181"/>
      <c r="D45" s="182" t="s">
        <v>463</v>
      </c>
      <c r="E45" s="183">
        <f t="shared" si="0"/>
        <v>1146.9740000000002</v>
      </c>
      <c r="F45" s="183">
        <v>1146.9740000000002</v>
      </c>
      <c r="G45" s="183"/>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67"/>
      <c r="FM45" s="67"/>
      <c r="FN45" s="67"/>
      <c r="FO45" s="67"/>
      <c r="FP45" s="67"/>
      <c r="FQ45" s="67"/>
      <c r="FR45" s="67"/>
      <c r="FS45" s="67"/>
      <c r="FT45" s="67"/>
      <c r="FU45" s="67"/>
      <c r="FV45" s="67"/>
      <c r="FW45" s="67"/>
      <c r="FX45" s="67"/>
      <c r="FY45" s="67"/>
      <c r="FZ45" s="67"/>
      <c r="GA45" s="67"/>
      <c r="GB45" s="67"/>
      <c r="GC45" s="67"/>
      <c r="GD45" s="67"/>
      <c r="GE45" s="67"/>
      <c r="GF45" s="67"/>
      <c r="GG45" s="67"/>
      <c r="GH45" s="67"/>
      <c r="GI45" s="67"/>
      <c r="GJ45" s="67"/>
      <c r="GK45" s="67"/>
      <c r="GL45" s="67"/>
      <c r="GM45" s="67"/>
      <c r="GN45" s="67"/>
      <c r="GO45" s="67"/>
      <c r="GP45" s="67"/>
      <c r="GQ45" s="67"/>
      <c r="GR45" s="67"/>
      <c r="GS45" s="67"/>
      <c r="GT45" s="67"/>
      <c r="GU45" s="67"/>
      <c r="GV45" s="67"/>
      <c r="GW45" s="67"/>
      <c r="GX45" s="67"/>
      <c r="GY45" s="67"/>
      <c r="GZ45" s="67"/>
      <c r="HA45" s="67"/>
      <c r="HB45" s="67"/>
      <c r="HC45" s="67"/>
      <c r="HD45" s="67"/>
      <c r="HE45" s="67"/>
      <c r="HF45" s="67"/>
      <c r="HG45" s="67"/>
      <c r="HH45" s="67"/>
      <c r="HI45" s="67"/>
      <c r="HJ45" s="67"/>
      <c r="HK45" s="67"/>
      <c r="HL45" s="67"/>
      <c r="HM45" s="67"/>
      <c r="HN45" s="67"/>
      <c r="HO45" s="67"/>
      <c r="HP45" s="67"/>
      <c r="HQ45" s="67"/>
      <c r="HR45" s="67"/>
      <c r="HS45" s="67"/>
      <c r="HT45" s="67"/>
      <c r="HU45" s="67"/>
      <c r="HV45" s="67"/>
      <c r="HW45" s="67"/>
      <c r="HX45" s="67"/>
      <c r="HY45" s="67"/>
      <c r="HZ45" s="67"/>
      <c r="IA45" s="67"/>
      <c r="IB45" s="67"/>
      <c r="IC45" s="67"/>
      <c r="ID45" s="67"/>
      <c r="IE45" s="67"/>
      <c r="IF45" s="67"/>
      <c r="IG45" s="67"/>
      <c r="IH45" s="67"/>
      <c r="II45" s="67"/>
      <c r="IJ45" s="67"/>
      <c r="IK45" s="67"/>
    </row>
    <row r="46" spans="1:245" ht="15.75" hidden="1" outlineLevel="1">
      <c r="A46" s="179" t="s">
        <v>33</v>
      </c>
      <c r="B46" s="180"/>
      <c r="C46" s="181"/>
      <c r="D46" s="182" t="s">
        <v>464</v>
      </c>
      <c r="E46" s="183">
        <f t="shared" si="0"/>
        <v>1107.36537</v>
      </c>
      <c r="F46" s="183"/>
      <c r="G46" s="183">
        <v>1107.36537</v>
      </c>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7"/>
      <c r="ER46" s="67"/>
      <c r="ES46" s="67"/>
      <c r="ET46" s="67"/>
      <c r="EU46" s="67"/>
      <c r="EV46" s="67"/>
      <c r="EW46" s="67"/>
      <c r="EX46" s="67"/>
      <c r="EY46" s="67"/>
      <c r="EZ46" s="67"/>
      <c r="FA46" s="67"/>
      <c r="FB46" s="67"/>
      <c r="FC46" s="67"/>
      <c r="FD46" s="67"/>
      <c r="FE46" s="67"/>
      <c r="FF46" s="67"/>
      <c r="FG46" s="67"/>
      <c r="FH46" s="67"/>
      <c r="FI46" s="67"/>
      <c r="FJ46" s="67"/>
      <c r="FK46" s="67"/>
      <c r="FL46" s="67"/>
      <c r="FM46" s="67"/>
      <c r="FN46" s="67"/>
      <c r="FO46" s="67"/>
      <c r="FP46" s="67"/>
      <c r="FQ46" s="67"/>
      <c r="FR46" s="67"/>
      <c r="FS46" s="67"/>
      <c r="FT46" s="67"/>
      <c r="FU46" s="67"/>
      <c r="FV46" s="67"/>
      <c r="FW46" s="67"/>
      <c r="FX46" s="67"/>
      <c r="FY46" s="67"/>
      <c r="FZ46" s="67"/>
      <c r="GA46" s="67"/>
      <c r="GB46" s="67"/>
      <c r="GC46" s="67"/>
      <c r="GD46" s="67"/>
      <c r="GE46" s="67"/>
      <c r="GF46" s="67"/>
      <c r="GG46" s="67"/>
      <c r="GH46" s="67"/>
      <c r="GI46" s="67"/>
      <c r="GJ46" s="67"/>
      <c r="GK46" s="67"/>
      <c r="GL46" s="67"/>
      <c r="GM46" s="67"/>
      <c r="GN46" s="67"/>
      <c r="GO46" s="67"/>
      <c r="GP46" s="67"/>
      <c r="GQ46" s="67"/>
      <c r="GR46" s="67"/>
      <c r="GS46" s="67"/>
      <c r="GT46" s="67"/>
      <c r="GU46" s="67"/>
      <c r="GV46" s="67"/>
      <c r="GW46" s="67"/>
      <c r="GX46" s="67"/>
      <c r="GY46" s="67"/>
      <c r="GZ46" s="67"/>
      <c r="HA46" s="67"/>
      <c r="HB46" s="67"/>
      <c r="HC46" s="67"/>
      <c r="HD46" s="67"/>
      <c r="HE46" s="67"/>
      <c r="HF46" s="67"/>
      <c r="HG46" s="67"/>
      <c r="HH46" s="67"/>
      <c r="HI46" s="67"/>
      <c r="HJ46" s="67"/>
      <c r="HK46" s="67"/>
      <c r="HL46" s="67"/>
      <c r="HM46" s="67"/>
      <c r="HN46" s="67"/>
      <c r="HO46" s="67"/>
      <c r="HP46" s="67"/>
      <c r="HQ46" s="67"/>
      <c r="HR46" s="67"/>
      <c r="HS46" s="67"/>
      <c r="HT46" s="67"/>
      <c r="HU46" s="67"/>
      <c r="HV46" s="67"/>
      <c r="HW46" s="67"/>
      <c r="HX46" s="67"/>
      <c r="HY46" s="67"/>
      <c r="HZ46" s="67"/>
      <c r="IA46" s="67"/>
      <c r="IB46" s="67"/>
      <c r="IC46" s="67"/>
      <c r="ID46" s="67"/>
      <c r="IE46" s="67"/>
      <c r="IF46" s="67"/>
      <c r="IG46" s="67"/>
      <c r="IH46" s="67"/>
      <c r="II46" s="67"/>
      <c r="IJ46" s="67"/>
      <c r="IK46" s="67"/>
    </row>
    <row r="47" spans="1:245" ht="15.75" hidden="1" outlineLevel="1">
      <c r="A47" s="179" t="s">
        <v>103</v>
      </c>
      <c r="B47" s="180"/>
      <c r="C47" s="181"/>
      <c r="D47" s="182" t="s">
        <v>465</v>
      </c>
      <c r="E47" s="183">
        <f t="shared" si="0"/>
        <v>798.1201599999999</v>
      </c>
      <c r="F47" s="183">
        <f>0.22016+797.9</f>
        <v>798.1201599999999</v>
      </c>
      <c r="G47" s="183"/>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row>
    <row r="48" spans="1:245" ht="15.75" hidden="1" outlineLevel="1">
      <c r="A48" s="179" t="s">
        <v>104</v>
      </c>
      <c r="B48" s="180"/>
      <c r="C48" s="181"/>
      <c r="D48" s="182" t="s">
        <v>466</v>
      </c>
      <c r="E48" s="183">
        <f t="shared" si="0"/>
        <v>1.4629740000000027</v>
      </c>
      <c r="F48" s="183">
        <v>1.4629740000000027</v>
      </c>
      <c r="G48" s="183"/>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row>
    <row r="49" spans="1:245" ht="15.75" hidden="1" outlineLevel="1">
      <c r="A49" s="179" t="s">
        <v>105</v>
      </c>
      <c r="B49" s="180"/>
      <c r="C49" s="181"/>
      <c r="D49" s="182" t="s">
        <v>467</v>
      </c>
      <c r="E49" s="183">
        <f t="shared" si="0"/>
        <v>6.9</v>
      </c>
      <c r="F49" s="183">
        <v>6.9</v>
      </c>
      <c r="G49" s="183"/>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c r="FG49" s="67"/>
      <c r="FH49" s="67"/>
      <c r="FI49" s="67"/>
      <c r="FJ49" s="67"/>
      <c r="FK49" s="67"/>
      <c r="FL49" s="67"/>
      <c r="FM49" s="67"/>
      <c r="FN49" s="67"/>
      <c r="FO49" s="67"/>
      <c r="FP49" s="67"/>
      <c r="FQ49" s="67"/>
      <c r="FR49" s="67"/>
      <c r="FS49" s="67"/>
      <c r="FT49" s="67"/>
      <c r="FU49" s="67"/>
      <c r="FV49" s="67"/>
      <c r="FW49" s="67"/>
      <c r="FX49" s="67"/>
      <c r="FY49" s="67"/>
      <c r="FZ49" s="67"/>
      <c r="GA49" s="67"/>
      <c r="GB49" s="67"/>
      <c r="GC49" s="67"/>
      <c r="GD49" s="67"/>
      <c r="GE49" s="67"/>
      <c r="GF49" s="67"/>
      <c r="GG49" s="67"/>
      <c r="GH49" s="67"/>
      <c r="GI49" s="67"/>
      <c r="GJ49" s="67"/>
      <c r="GK49" s="67"/>
      <c r="GL49" s="67"/>
      <c r="GM49" s="67"/>
      <c r="GN49" s="67"/>
      <c r="GO49" s="67"/>
      <c r="GP49" s="67"/>
      <c r="GQ49" s="67"/>
      <c r="GR49" s="67"/>
      <c r="GS49" s="67"/>
      <c r="GT49" s="67"/>
      <c r="GU49" s="67"/>
      <c r="GV49" s="67"/>
      <c r="GW49" s="67"/>
      <c r="GX49" s="67"/>
      <c r="GY49" s="67"/>
      <c r="GZ49" s="67"/>
      <c r="HA49" s="67"/>
      <c r="HB49" s="67"/>
      <c r="HC49" s="67"/>
      <c r="HD49" s="67"/>
      <c r="HE49" s="67"/>
      <c r="HF49" s="67"/>
      <c r="HG49" s="67"/>
      <c r="HH49" s="67"/>
      <c r="HI49" s="67"/>
      <c r="HJ49" s="67"/>
      <c r="HK49" s="67"/>
      <c r="HL49" s="67"/>
      <c r="HM49" s="67"/>
      <c r="HN49" s="67"/>
      <c r="HO49" s="67"/>
      <c r="HP49" s="67"/>
      <c r="HQ49" s="67"/>
      <c r="HR49" s="67"/>
      <c r="HS49" s="67"/>
      <c r="HT49" s="67"/>
      <c r="HU49" s="67"/>
      <c r="HV49" s="67"/>
      <c r="HW49" s="67"/>
      <c r="HX49" s="67"/>
      <c r="HY49" s="67"/>
      <c r="HZ49" s="67"/>
      <c r="IA49" s="67"/>
      <c r="IB49" s="67"/>
      <c r="IC49" s="67"/>
      <c r="ID49" s="67"/>
      <c r="IE49" s="67"/>
      <c r="IF49" s="67"/>
      <c r="IG49" s="67"/>
      <c r="IH49" s="67"/>
      <c r="II49" s="67"/>
      <c r="IJ49" s="67"/>
      <c r="IK49" s="67"/>
    </row>
    <row r="50" spans="1:245" ht="31.5" hidden="1" outlineLevel="1">
      <c r="A50" s="179" t="s">
        <v>106</v>
      </c>
      <c r="B50" s="180"/>
      <c r="C50" s="181"/>
      <c r="D50" s="182" t="s">
        <v>468</v>
      </c>
      <c r="E50" s="183">
        <f t="shared" si="0"/>
        <v>17.843</v>
      </c>
      <c r="F50" s="183">
        <v>17.843</v>
      </c>
      <c r="G50" s="183"/>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c r="GU50" s="67"/>
      <c r="GV50" s="67"/>
      <c r="GW50" s="67"/>
      <c r="GX50" s="67"/>
      <c r="GY50" s="67"/>
      <c r="GZ50" s="67"/>
      <c r="HA50" s="67"/>
      <c r="HB50" s="67"/>
      <c r="HC50" s="67"/>
      <c r="HD50" s="67"/>
      <c r="HE50" s="67"/>
      <c r="HF50" s="67"/>
      <c r="HG50" s="67"/>
      <c r="HH50" s="67"/>
      <c r="HI50" s="67"/>
      <c r="HJ50" s="67"/>
      <c r="HK50" s="67"/>
      <c r="HL50" s="67"/>
      <c r="HM50" s="67"/>
      <c r="HN50" s="67"/>
      <c r="HO50" s="67"/>
      <c r="HP50" s="67"/>
      <c r="HQ50" s="67"/>
      <c r="HR50" s="67"/>
      <c r="HS50" s="67"/>
      <c r="HT50" s="67"/>
      <c r="HU50" s="67"/>
      <c r="HV50" s="67"/>
      <c r="HW50" s="67"/>
      <c r="HX50" s="67"/>
      <c r="HY50" s="67"/>
      <c r="HZ50" s="67"/>
      <c r="IA50" s="67"/>
      <c r="IB50" s="67"/>
      <c r="IC50" s="67"/>
      <c r="ID50" s="67"/>
      <c r="IE50" s="67"/>
      <c r="IF50" s="67"/>
      <c r="IG50" s="67"/>
      <c r="IH50" s="67"/>
      <c r="II50" s="67"/>
      <c r="IJ50" s="67"/>
      <c r="IK50" s="67"/>
    </row>
    <row r="51" spans="1:245" ht="31.5" hidden="1" outlineLevel="1">
      <c r="A51" s="179" t="s">
        <v>107</v>
      </c>
      <c r="B51" s="180"/>
      <c r="C51" s="181"/>
      <c r="D51" s="182" t="s">
        <v>469</v>
      </c>
      <c r="E51" s="183">
        <f t="shared" si="0"/>
        <v>3.13</v>
      </c>
      <c r="F51" s="183">
        <v>3.13</v>
      </c>
      <c r="G51" s="183"/>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c r="GG51" s="67"/>
      <c r="GH51" s="67"/>
      <c r="GI51" s="67"/>
      <c r="GJ51" s="67"/>
      <c r="GK51" s="67"/>
      <c r="GL51" s="67"/>
      <c r="GM51" s="67"/>
      <c r="GN51" s="67"/>
      <c r="GO51" s="67"/>
      <c r="GP51" s="67"/>
      <c r="GQ51" s="67"/>
      <c r="GR51" s="67"/>
      <c r="GS51" s="67"/>
      <c r="GT51" s="67"/>
      <c r="GU51" s="67"/>
      <c r="GV51" s="67"/>
      <c r="GW51" s="67"/>
      <c r="GX51" s="67"/>
      <c r="GY51" s="67"/>
      <c r="GZ51" s="67"/>
      <c r="HA51" s="67"/>
      <c r="HB51" s="67"/>
      <c r="HC51" s="67"/>
      <c r="HD51" s="67"/>
      <c r="HE51" s="67"/>
      <c r="HF51" s="67"/>
      <c r="HG51" s="67"/>
      <c r="HH51" s="67"/>
      <c r="HI51" s="67"/>
      <c r="HJ51" s="67"/>
      <c r="HK51" s="67"/>
      <c r="HL51" s="67"/>
      <c r="HM51" s="67"/>
      <c r="HN51" s="67"/>
      <c r="HO51" s="67"/>
      <c r="HP51" s="67"/>
      <c r="HQ51" s="67"/>
      <c r="HR51" s="67"/>
      <c r="HS51" s="67"/>
      <c r="HT51" s="67"/>
      <c r="HU51" s="67"/>
      <c r="HV51" s="67"/>
      <c r="HW51" s="67"/>
      <c r="HX51" s="67"/>
      <c r="HY51" s="67"/>
      <c r="HZ51" s="67"/>
      <c r="IA51" s="67"/>
      <c r="IB51" s="67"/>
      <c r="IC51" s="67"/>
      <c r="ID51" s="67"/>
      <c r="IE51" s="67"/>
      <c r="IF51" s="67"/>
      <c r="IG51" s="67"/>
      <c r="IH51" s="67"/>
      <c r="II51" s="67"/>
      <c r="IJ51" s="67"/>
      <c r="IK51" s="67"/>
    </row>
    <row r="52" spans="1:245" ht="31.5" hidden="1" outlineLevel="1">
      <c r="A52" s="179" t="s">
        <v>108</v>
      </c>
      <c r="B52" s="180"/>
      <c r="C52" s="181"/>
      <c r="D52" s="182" t="s">
        <v>470</v>
      </c>
      <c r="E52" s="183">
        <f t="shared" si="0"/>
        <v>1.5123999999999995</v>
      </c>
      <c r="F52" s="183">
        <v>1.5123999999999995</v>
      </c>
      <c r="G52" s="183"/>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c r="GH52" s="67"/>
      <c r="GI52" s="67"/>
      <c r="GJ52" s="67"/>
      <c r="GK52" s="67"/>
      <c r="GL52" s="67"/>
      <c r="GM52" s="67"/>
      <c r="GN52" s="67"/>
      <c r="GO52" s="67"/>
      <c r="GP52" s="67"/>
      <c r="GQ52" s="67"/>
      <c r="GR52" s="67"/>
      <c r="GS52" s="67"/>
      <c r="GT52" s="67"/>
      <c r="GU52" s="67"/>
      <c r="GV52" s="67"/>
      <c r="GW52" s="67"/>
      <c r="GX52" s="67"/>
      <c r="GY52" s="67"/>
      <c r="GZ52" s="67"/>
      <c r="HA52" s="67"/>
      <c r="HB52" s="67"/>
      <c r="HC52" s="67"/>
      <c r="HD52" s="67"/>
      <c r="HE52" s="67"/>
      <c r="HF52" s="67"/>
      <c r="HG52" s="67"/>
      <c r="HH52" s="67"/>
      <c r="HI52" s="67"/>
      <c r="HJ52" s="67"/>
      <c r="HK52" s="67"/>
      <c r="HL52" s="67"/>
      <c r="HM52" s="67"/>
      <c r="HN52" s="67"/>
      <c r="HO52" s="67"/>
      <c r="HP52" s="67"/>
      <c r="HQ52" s="67"/>
      <c r="HR52" s="67"/>
      <c r="HS52" s="67"/>
      <c r="HT52" s="67"/>
      <c r="HU52" s="67"/>
      <c r="HV52" s="67"/>
      <c r="HW52" s="67"/>
      <c r="HX52" s="67"/>
      <c r="HY52" s="67"/>
      <c r="HZ52" s="67"/>
      <c r="IA52" s="67"/>
      <c r="IB52" s="67"/>
      <c r="IC52" s="67"/>
      <c r="ID52" s="67"/>
      <c r="IE52" s="67"/>
      <c r="IF52" s="67"/>
      <c r="IG52" s="67"/>
      <c r="IH52" s="67"/>
      <c r="II52" s="67"/>
      <c r="IJ52" s="67"/>
      <c r="IK52" s="67"/>
    </row>
    <row r="53" spans="1:245" ht="15.75" hidden="1" outlineLevel="1">
      <c r="A53" s="179" t="s">
        <v>109</v>
      </c>
      <c r="B53" s="180"/>
      <c r="C53" s="181"/>
      <c r="D53" s="182" t="s">
        <v>471</v>
      </c>
      <c r="E53" s="183">
        <f t="shared" si="0"/>
        <v>32.86900000000001</v>
      </c>
      <c r="F53" s="183">
        <v>32.86900000000001</v>
      </c>
      <c r="G53" s="183"/>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c r="GF53" s="67"/>
      <c r="GG53" s="67"/>
      <c r="GH53" s="67"/>
      <c r="GI53" s="67"/>
      <c r="GJ53" s="67"/>
      <c r="GK53" s="67"/>
      <c r="GL53" s="67"/>
      <c r="GM53" s="67"/>
      <c r="GN53" s="67"/>
      <c r="GO53" s="67"/>
      <c r="GP53" s="67"/>
      <c r="GQ53" s="67"/>
      <c r="GR53" s="67"/>
      <c r="GS53" s="67"/>
      <c r="GT53" s="67"/>
      <c r="GU53" s="67"/>
      <c r="GV53" s="67"/>
      <c r="GW53" s="67"/>
      <c r="GX53" s="67"/>
      <c r="GY53" s="67"/>
      <c r="GZ53" s="67"/>
      <c r="HA53" s="67"/>
      <c r="HB53" s="67"/>
      <c r="HC53" s="67"/>
      <c r="HD53" s="67"/>
      <c r="HE53" s="67"/>
      <c r="HF53" s="67"/>
      <c r="HG53" s="67"/>
      <c r="HH53" s="67"/>
      <c r="HI53" s="67"/>
      <c r="HJ53" s="67"/>
      <c r="HK53" s="67"/>
      <c r="HL53" s="67"/>
      <c r="HM53" s="67"/>
      <c r="HN53" s="67"/>
      <c r="HO53" s="67"/>
      <c r="HP53" s="67"/>
      <c r="HQ53" s="67"/>
      <c r="HR53" s="67"/>
      <c r="HS53" s="67"/>
      <c r="HT53" s="67"/>
      <c r="HU53" s="67"/>
      <c r="HV53" s="67"/>
      <c r="HW53" s="67"/>
      <c r="HX53" s="67"/>
      <c r="HY53" s="67"/>
      <c r="HZ53" s="67"/>
      <c r="IA53" s="67"/>
      <c r="IB53" s="67"/>
      <c r="IC53" s="67"/>
      <c r="ID53" s="67"/>
      <c r="IE53" s="67"/>
      <c r="IF53" s="67"/>
      <c r="IG53" s="67"/>
      <c r="IH53" s="67"/>
      <c r="II53" s="67"/>
      <c r="IJ53" s="67"/>
      <c r="IK53" s="67"/>
    </row>
    <row r="54" spans="1:245" ht="15.75" hidden="1" outlineLevel="1">
      <c r="A54" s="179" t="s">
        <v>345</v>
      </c>
      <c r="B54" s="180"/>
      <c r="C54" s="181"/>
      <c r="D54" s="182" t="s">
        <v>472</v>
      </c>
      <c r="E54" s="183">
        <f t="shared" si="0"/>
        <v>0.7083779999999962</v>
      </c>
      <c r="F54" s="183">
        <v>0.7083779999999962</v>
      </c>
      <c r="G54" s="183"/>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c r="FG54" s="67"/>
      <c r="FH54" s="67"/>
      <c r="FI54" s="67"/>
      <c r="FJ54" s="67"/>
      <c r="FK54" s="67"/>
      <c r="FL54" s="67"/>
      <c r="FM54" s="67"/>
      <c r="FN54" s="67"/>
      <c r="FO54" s="67"/>
      <c r="FP54" s="67"/>
      <c r="FQ54" s="67"/>
      <c r="FR54" s="67"/>
      <c r="FS54" s="67"/>
      <c r="FT54" s="67"/>
      <c r="FU54" s="67"/>
      <c r="FV54" s="67"/>
      <c r="FW54" s="67"/>
      <c r="FX54" s="67"/>
      <c r="FY54" s="67"/>
      <c r="FZ54" s="67"/>
      <c r="GA54" s="67"/>
      <c r="GB54" s="67"/>
      <c r="GC54" s="67"/>
      <c r="GD54" s="67"/>
      <c r="GE54" s="67"/>
      <c r="GF54" s="67"/>
      <c r="GG54" s="67"/>
      <c r="GH54" s="67"/>
      <c r="GI54" s="67"/>
      <c r="GJ54" s="67"/>
      <c r="GK54" s="67"/>
      <c r="GL54" s="67"/>
      <c r="GM54" s="67"/>
      <c r="GN54" s="67"/>
      <c r="GO54" s="67"/>
      <c r="GP54" s="67"/>
      <c r="GQ54" s="67"/>
      <c r="GR54" s="67"/>
      <c r="GS54" s="67"/>
      <c r="GT54" s="67"/>
      <c r="GU54" s="67"/>
      <c r="GV54" s="67"/>
      <c r="GW54" s="67"/>
      <c r="GX54" s="67"/>
      <c r="GY54" s="67"/>
      <c r="GZ54" s="67"/>
      <c r="HA54" s="67"/>
      <c r="HB54" s="67"/>
      <c r="HC54" s="67"/>
      <c r="HD54" s="67"/>
      <c r="HE54" s="67"/>
      <c r="HF54" s="67"/>
      <c r="HG54" s="67"/>
      <c r="HH54" s="67"/>
      <c r="HI54" s="67"/>
      <c r="HJ54" s="67"/>
      <c r="HK54" s="67"/>
      <c r="HL54" s="67"/>
      <c r="HM54" s="67"/>
      <c r="HN54" s="67"/>
      <c r="HO54" s="67"/>
      <c r="HP54" s="67"/>
      <c r="HQ54" s="67"/>
      <c r="HR54" s="67"/>
      <c r="HS54" s="67"/>
      <c r="HT54" s="67"/>
      <c r="HU54" s="67"/>
      <c r="HV54" s="67"/>
      <c r="HW54" s="67"/>
      <c r="HX54" s="67"/>
      <c r="HY54" s="67"/>
      <c r="HZ54" s="67"/>
      <c r="IA54" s="67"/>
      <c r="IB54" s="67"/>
      <c r="IC54" s="67"/>
      <c r="ID54" s="67"/>
      <c r="IE54" s="67"/>
      <c r="IF54" s="67"/>
      <c r="IG54" s="67"/>
      <c r="IH54" s="67"/>
      <c r="II54" s="67"/>
      <c r="IJ54" s="67"/>
      <c r="IK54" s="67"/>
    </row>
    <row r="55" spans="1:245" ht="31.5" hidden="1" outlineLevel="1">
      <c r="A55" s="179" t="s">
        <v>346</v>
      </c>
      <c r="B55" s="180"/>
      <c r="C55" s="181"/>
      <c r="D55" s="182" t="s">
        <v>473</v>
      </c>
      <c r="E55" s="183">
        <f t="shared" si="0"/>
        <v>2.0002519999999997</v>
      </c>
      <c r="F55" s="183">
        <v>2.0002519999999997</v>
      </c>
      <c r="G55" s="183"/>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67"/>
      <c r="FL55" s="67"/>
      <c r="FM55" s="67"/>
      <c r="FN55" s="67"/>
      <c r="FO55" s="67"/>
      <c r="FP55" s="67"/>
      <c r="FQ55" s="67"/>
      <c r="FR55" s="67"/>
      <c r="FS55" s="67"/>
      <c r="FT55" s="67"/>
      <c r="FU55" s="67"/>
      <c r="FV55" s="67"/>
      <c r="FW55" s="67"/>
      <c r="FX55" s="67"/>
      <c r="FY55" s="67"/>
      <c r="FZ55" s="67"/>
      <c r="GA55" s="67"/>
      <c r="GB55" s="67"/>
      <c r="GC55" s="67"/>
      <c r="GD55" s="67"/>
      <c r="GE55" s="67"/>
      <c r="GF55" s="67"/>
      <c r="GG55" s="67"/>
      <c r="GH55" s="67"/>
      <c r="GI55" s="67"/>
      <c r="GJ55" s="67"/>
      <c r="GK55" s="67"/>
      <c r="GL55" s="67"/>
      <c r="GM55" s="67"/>
      <c r="GN55" s="67"/>
      <c r="GO55" s="67"/>
      <c r="GP55" s="67"/>
      <c r="GQ55" s="67"/>
      <c r="GR55" s="67"/>
      <c r="GS55" s="67"/>
      <c r="GT55" s="67"/>
      <c r="GU55" s="67"/>
      <c r="GV55" s="67"/>
      <c r="GW55" s="67"/>
      <c r="GX55" s="67"/>
      <c r="GY55" s="67"/>
      <c r="GZ55" s="67"/>
      <c r="HA55" s="67"/>
      <c r="HB55" s="67"/>
      <c r="HC55" s="67"/>
      <c r="HD55" s="67"/>
      <c r="HE55" s="67"/>
      <c r="HF55" s="67"/>
      <c r="HG55" s="67"/>
      <c r="HH55" s="67"/>
      <c r="HI55" s="67"/>
      <c r="HJ55" s="67"/>
      <c r="HK55" s="67"/>
      <c r="HL55" s="67"/>
      <c r="HM55" s="67"/>
      <c r="HN55" s="67"/>
      <c r="HO55" s="67"/>
      <c r="HP55" s="67"/>
      <c r="HQ55" s="67"/>
      <c r="HR55" s="67"/>
      <c r="HS55" s="67"/>
      <c r="HT55" s="67"/>
      <c r="HU55" s="67"/>
      <c r="HV55" s="67"/>
      <c r="HW55" s="67"/>
      <c r="HX55" s="67"/>
      <c r="HY55" s="67"/>
      <c r="HZ55" s="67"/>
      <c r="IA55" s="67"/>
      <c r="IB55" s="67"/>
      <c r="IC55" s="67"/>
      <c r="ID55" s="67"/>
      <c r="IE55" s="67"/>
      <c r="IF55" s="67"/>
      <c r="IG55" s="67"/>
      <c r="IH55" s="67"/>
      <c r="II55" s="67"/>
      <c r="IJ55" s="67"/>
      <c r="IK55" s="67"/>
    </row>
    <row r="56" spans="1:245" ht="15.75" hidden="1" outlineLevel="1">
      <c r="A56" s="179" t="s">
        <v>347</v>
      </c>
      <c r="B56" s="180"/>
      <c r="C56" s="181"/>
      <c r="D56" s="182" t="s">
        <v>474</v>
      </c>
      <c r="E56" s="183">
        <f aca="true" t="shared" si="1" ref="E56:E90">F56+G56</f>
        <v>919.0749999999999</v>
      </c>
      <c r="F56" s="183">
        <v>919.0749999999999</v>
      </c>
      <c r="G56" s="183"/>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c r="FW56" s="67"/>
      <c r="FX56" s="67"/>
      <c r="FY56" s="67"/>
      <c r="FZ56" s="67"/>
      <c r="GA56" s="67"/>
      <c r="GB56" s="67"/>
      <c r="GC56" s="67"/>
      <c r="GD56" s="67"/>
      <c r="GE56" s="67"/>
      <c r="GF56" s="67"/>
      <c r="GG56" s="67"/>
      <c r="GH56" s="67"/>
      <c r="GI56" s="67"/>
      <c r="GJ56" s="67"/>
      <c r="GK56" s="67"/>
      <c r="GL56" s="67"/>
      <c r="GM56" s="67"/>
      <c r="GN56" s="67"/>
      <c r="GO56" s="67"/>
      <c r="GP56" s="67"/>
      <c r="GQ56" s="67"/>
      <c r="GR56" s="67"/>
      <c r="GS56" s="67"/>
      <c r="GT56" s="67"/>
      <c r="GU56" s="67"/>
      <c r="GV56" s="67"/>
      <c r="GW56" s="67"/>
      <c r="GX56" s="67"/>
      <c r="GY56" s="67"/>
      <c r="GZ56" s="67"/>
      <c r="HA56" s="67"/>
      <c r="HB56" s="67"/>
      <c r="HC56" s="67"/>
      <c r="HD56" s="67"/>
      <c r="HE56" s="67"/>
      <c r="HF56" s="67"/>
      <c r="HG56" s="67"/>
      <c r="HH56" s="67"/>
      <c r="HI56" s="67"/>
      <c r="HJ56" s="67"/>
      <c r="HK56" s="67"/>
      <c r="HL56" s="67"/>
      <c r="HM56" s="67"/>
      <c r="HN56" s="67"/>
      <c r="HO56" s="67"/>
      <c r="HP56" s="67"/>
      <c r="HQ56" s="67"/>
      <c r="HR56" s="67"/>
      <c r="HS56" s="67"/>
      <c r="HT56" s="67"/>
      <c r="HU56" s="67"/>
      <c r="HV56" s="67"/>
      <c r="HW56" s="67"/>
      <c r="HX56" s="67"/>
      <c r="HY56" s="67"/>
      <c r="HZ56" s="67"/>
      <c r="IA56" s="67"/>
      <c r="IB56" s="67"/>
      <c r="IC56" s="67"/>
      <c r="ID56" s="67"/>
      <c r="IE56" s="67"/>
      <c r="IF56" s="67"/>
      <c r="IG56" s="67"/>
      <c r="IH56" s="67"/>
      <c r="II56" s="67"/>
      <c r="IJ56" s="67"/>
      <c r="IK56" s="67"/>
    </row>
    <row r="57" spans="1:245" ht="31.5" hidden="1" outlineLevel="1">
      <c r="A57" s="179" t="s">
        <v>348</v>
      </c>
      <c r="B57" s="180"/>
      <c r="C57" s="181"/>
      <c r="D57" s="185" t="s">
        <v>475</v>
      </c>
      <c r="E57" s="183">
        <f t="shared" si="1"/>
        <v>13.802</v>
      </c>
      <c r="F57" s="183">
        <v>13.802</v>
      </c>
      <c r="G57" s="183"/>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row>
    <row r="58" spans="1:245" ht="31.5" hidden="1" outlineLevel="1">
      <c r="A58" s="179" t="s">
        <v>349</v>
      </c>
      <c r="B58" s="180"/>
      <c r="C58" s="181"/>
      <c r="D58" s="187" t="s">
        <v>476</v>
      </c>
      <c r="E58" s="183">
        <f t="shared" si="1"/>
        <v>3286.2358000000004</v>
      </c>
      <c r="F58" s="183">
        <v>3144.5818200000003</v>
      </c>
      <c r="G58" s="183">
        <v>141.65398</v>
      </c>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c r="FG58" s="67"/>
      <c r="FH58" s="67"/>
      <c r="FI58" s="67"/>
      <c r="FJ58" s="67"/>
      <c r="FK58" s="67"/>
      <c r="FL58" s="67"/>
      <c r="FM58" s="67"/>
      <c r="FN58" s="67"/>
      <c r="FO58" s="67"/>
      <c r="FP58" s="67"/>
      <c r="FQ58" s="67"/>
      <c r="FR58" s="67"/>
      <c r="FS58" s="67"/>
      <c r="FT58" s="67"/>
      <c r="FU58" s="67"/>
      <c r="FV58" s="67"/>
      <c r="FW58" s="67"/>
      <c r="FX58" s="67"/>
      <c r="FY58" s="67"/>
      <c r="FZ58" s="67"/>
      <c r="GA58" s="67"/>
      <c r="GB58" s="67"/>
      <c r="GC58" s="67"/>
      <c r="GD58" s="67"/>
      <c r="GE58" s="67"/>
      <c r="GF58" s="67"/>
      <c r="GG58" s="67"/>
      <c r="GH58" s="67"/>
      <c r="GI58" s="67"/>
      <c r="GJ58" s="67"/>
      <c r="GK58" s="67"/>
      <c r="GL58" s="67"/>
      <c r="GM58" s="67"/>
      <c r="GN58" s="67"/>
      <c r="GO58" s="67"/>
      <c r="GP58" s="67"/>
      <c r="GQ58" s="67"/>
      <c r="GR58" s="67"/>
      <c r="GS58" s="67"/>
      <c r="GT58" s="67"/>
      <c r="GU58" s="67"/>
      <c r="GV58" s="67"/>
      <c r="GW58" s="67"/>
      <c r="GX58" s="67"/>
      <c r="GY58" s="67"/>
      <c r="GZ58" s="67"/>
      <c r="HA58" s="67"/>
      <c r="HB58" s="67"/>
      <c r="HC58" s="67"/>
      <c r="HD58" s="67"/>
      <c r="HE58" s="67"/>
      <c r="HF58" s="67"/>
      <c r="HG58" s="67"/>
      <c r="HH58" s="67"/>
      <c r="HI58" s="67"/>
      <c r="HJ58" s="67"/>
      <c r="HK58" s="67"/>
      <c r="HL58" s="67"/>
      <c r="HM58" s="67"/>
      <c r="HN58" s="67"/>
      <c r="HO58" s="67"/>
      <c r="HP58" s="67"/>
      <c r="HQ58" s="67"/>
      <c r="HR58" s="67"/>
      <c r="HS58" s="67"/>
      <c r="HT58" s="67"/>
      <c r="HU58" s="67"/>
      <c r="HV58" s="67"/>
      <c r="HW58" s="67"/>
      <c r="HX58" s="67"/>
      <c r="HY58" s="67"/>
      <c r="HZ58" s="67"/>
      <c r="IA58" s="67"/>
      <c r="IB58" s="67"/>
      <c r="IC58" s="67"/>
      <c r="ID58" s="67"/>
      <c r="IE58" s="67"/>
      <c r="IF58" s="67"/>
      <c r="IG58" s="67"/>
      <c r="IH58" s="67"/>
      <c r="II58" s="67"/>
      <c r="IJ58" s="67"/>
      <c r="IK58" s="67"/>
    </row>
    <row r="59" spans="1:245" ht="31.5" hidden="1" outlineLevel="1">
      <c r="A59" s="179" t="s">
        <v>350</v>
      </c>
      <c r="B59" s="180"/>
      <c r="C59" s="181"/>
      <c r="D59" s="182" t="s">
        <v>477</v>
      </c>
      <c r="E59" s="183">
        <f t="shared" si="1"/>
        <v>44.553</v>
      </c>
      <c r="F59" s="183">
        <v>44.553</v>
      </c>
      <c r="G59" s="183"/>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c r="FG59" s="67"/>
      <c r="FH59" s="67"/>
      <c r="FI59" s="67"/>
      <c r="FJ59" s="67"/>
      <c r="FK59" s="67"/>
      <c r="FL59" s="67"/>
      <c r="FM59" s="67"/>
      <c r="FN59" s="67"/>
      <c r="FO59" s="67"/>
      <c r="FP59" s="67"/>
      <c r="FQ59" s="67"/>
      <c r="FR59" s="67"/>
      <c r="FS59" s="67"/>
      <c r="FT59" s="67"/>
      <c r="FU59" s="67"/>
      <c r="FV59" s="67"/>
      <c r="FW59" s="67"/>
      <c r="FX59" s="67"/>
      <c r="FY59" s="67"/>
      <c r="FZ59" s="67"/>
      <c r="GA59" s="67"/>
      <c r="GB59" s="67"/>
      <c r="GC59" s="67"/>
      <c r="GD59" s="67"/>
      <c r="GE59" s="67"/>
      <c r="GF59" s="67"/>
      <c r="GG59" s="67"/>
      <c r="GH59" s="67"/>
      <c r="GI59" s="67"/>
      <c r="GJ59" s="67"/>
      <c r="GK59" s="67"/>
      <c r="GL59" s="67"/>
      <c r="GM59" s="67"/>
      <c r="GN59" s="67"/>
      <c r="GO59" s="67"/>
      <c r="GP59" s="67"/>
      <c r="GQ59" s="67"/>
      <c r="GR59" s="67"/>
      <c r="GS59" s="67"/>
      <c r="GT59" s="67"/>
      <c r="GU59" s="67"/>
      <c r="GV59" s="67"/>
      <c r="GW59" s="67"/>
      <c r="GX59" s="67"/>
      <c r="GY59" s="67"/>
      <c r="GZ59" s="67"/>
      <c r="HA59" s="67"/>
      <c r="HB59" s="67"/>
      <c r="HC59" s="67"/>
      <c r="HD59" s="67"/>
      <c r="HE59" s="67"/>
      <c r="HF59" s="67"/>
      <c r="HG59" s="67"/>
      <c r="HH59" s="67"/>
      <c r="HI59" s="67"/>
      <c r="HJ59" s="67"/>
      <c r="HK59" s="67"/>
      <c r="HL59" s="67"/>
      <c r="HM59" s="67"/>
      <c r="HN59" s="67"/>
      <c r="HO59" s="67"/>
      <c r="HP59" s="67"/>
      <c r="HQ59" s="67"/>
      <c r="HR59" s="67"/>
      <c r="HS59" s="67"/>
      <c r="HT59" s="67"/>
      <c r="HU59" s="67"/>
      <c r="HV59" s="67"/>
      <c r="HW59" s="67"/>
      <c r="HX59" s="67"/>
      <c r="HY59" s="67"/>
      <c r="HZ59" s="67"/>
      <c r="IA59" s="67"/>
      <c r="IB59" s="67"/>
      <c r="IC59" s="67"/>
      <c r="ID59" s="67"/>
      <c r="IE59" s="67"/>
      <c r="IF59" s="67"/>
      <c r="IG59" s="67"/>
      <c r="IH59" s="67"/>
      <c r="II59" s="67"/>
      <c r="IJ59" s="67"/>
      <c r="IK59" s="67"/>
    </row>
    <row r="60" spans="1:245" ht="15.75" hidden="1" outlineLevel="1">
      <c r="A60" s="179" t="s">
        <v>351</v>
      </c>
      <c r="B60" s="180"/>
      <c r="C60" s="181"/>
      <c r="D60" s="182" t="s">
        <v>478</v>
      </c>
      <c r="E60" s="183">
        <f t="shared" si="1"/>
        <v>375.135</v>
      </c>
      <c r="F60" s="183">
        <v>175.135</v>
      </c>
      <c r="G60" s="183">
        <v>200</v>
      </c>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c r="EU60" s="67"/>
      <c r="EV60" s="67"/>
      <c r="EW60" s="67"/>
      <c r="EX60" s="67"/>
      <c r="EY60" s="67"/>
      <c r="EZ60" s="67"/>
      <c r="FA60" s="67"/>
      <c r="FB60" s="67"/>
      <c r="FC60" s="67"/>
      <c r="FD60" s="67"/>
      <c r="FE60" s="67"/>
      <c r="FF60" s="67"/>
      <c r="FG60" s="67"/>
      <c r="FH60" s="67"/>
      <c r="FI60" s="67"/>
      <c r="FJ60" s="67"/>
      <c r="FK60" s="67"/>
      <c r="FL60" s="67"/>
      <c r="FM60" s="67"/>
      <c r="FN60" s="67"/>
      <c r="FO60" s="67"/>
      <c r="FP60" s="67"/>
      <c r="FQ60" s="67"/>
      <c r="FR60" s="67"/>
      <c r="FS60" s="67"/>
      <c r="FT60" s="67"/>
      <c r="FU60" s="67"/>
      <c r="FV60" s="67"/>
      <c r="FW60" s="67"/>
      <c r="FX60" s="67"/>
      <c r="FY60" s="67"/>
      <c r="FZ60" s="67"/>
      <c r="GA60" s="67"/>
      <c r="GB60" s="67"/>
      <c r="GC60" s="67"/>
      <c r="GD60" s="67"/>
      <c r="GE60" s="67"/>
      <c r="GF60" s="67"/>
      <c r="GG60" s="67"/>
      <c r="GH60" s="67"/>
      <c r="GI60" s="67"/>
      <c r="GJ60" s="67"/>
      <c r="GK60" s="67"/>
      <c r="GL60" s="67"/>
      <c r="GM60" s="67"/>
      <c r="GN60" s="67"/>
      <c r="GO60" s="67"/>
      <c r="GP60" s="67"/>
      <c r="GQ60" s="67"/>
      <c r="GR60" s="67"/>
      <c r="GS60" s="67"/>
      <c r="GT60" s="67"/>
      <c r="GU60" s="67"/>
      <c r="GV60" s="67"/>
      <c r="GW60" s="67"/>
      <c r="GX60" s="67"/>
      <c r="GY60" s="67"/>
      <c r="GZ60" s="67"/>
      <c r="HA60" s="67"/>
      <c r="HB60" s="67"/>
      <c r="HC60" s="67"/>
      <c r="HD60" s="67"/>
      <c r="HE60" s="67"/>
      <c r="HF60" s="67"/>
      <c r="HG60" s="67"/>
      <c r="HH60" s="67"/>
      <c r="HI60" s="67"/>
      <c r="HJ60" s="67"/>
      <c r="HK60" s="67"/>
      <c r="HL60" s="67"/>
      <c r="HM60" s="67"/>
      <c r="HN60" s="67"/>
      <c r="HO60" s="67"/>
      <c r="HP60" s="67"/>
      <c r="HQ60" s="67"/>
      <c r="HR60" s="67"/>
      <c r="HS60" s="67"/>
      <c r="HT60" s="67"/>
      <c r="HU60" s="67"/>
      <c r="HV60" s="67"/>
      <c r="HW60" s="67"/>
      <c r="HX60" s="67"/>
      <c r="HY60" s="67"/>
      <c r="HZ60" s="67"/>
      <c r="IA60" s="67"/>
      <c r="IB60" s="67"/>
      <c r="IC60" s="67"/>
      <c r="ID60" s="67"/>
      <c r="IE60" s="67"/>
      <c r="IF60" s="67"/>
      <c r="IG60" s="67"/>
      <c r="IH60" s="67"/>
      <c r="II60" s="67"/>
      <c r="IJ60" s="67"/>
      <c r="IK60" s="67"/>
    </row>
    <row r="61" spans="1:245" ht="15.75" hidden="1" outlineLevel="1">
      <c r="A61" s="179" t="s">
        <v>352</v>
      </c>
      <c r="B61" s="180"/>
      <c r="C61" s="181"/>
      <c r="D61" s="182" t="s">
        <v>479</v>
      </c>
      <c r="E61" s="183">
        <f t="shared" si="1"/>
        <v>446.4</v>
      </c>
      <c r="F61" s="183">
        <v>217.4</v>
      </c>
      <c r="G61" s="183">
        <v>229</v>
      </c>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c r="FG61" s="67"/>
      <c r="FH61" s="67"/>
      <c r="FI61" s="67"/>
      <c r="FJ61" s="67"/>
      <c r="FK61" s="67"/>
      <c r="FL61" s="67"/>
      <c r="FM61" s="67"/>
      <c r="FN61" s="67"/>
      <c r="FO61" s="67"/>
      <c r="FP61" s="67"/>
      <c r="FQ61" s="67"/>
      <c r="FR61" s="67"/>
      <c r="FS61" s="67"/>
      <c r="FT61" s="67"/>
      <c r="FU61" s="67"/>
      <c r="FV61" s="67"/>
      <c r="FW61" s="67"/>
      <c r="FX61" s="67"/>
      <c r="FY61" s="67"/>
      <c r="FZ61" s="67"/>
      <c r="GA61" s="67"/>
      <c r="GB61" s="67"/>
      <c r="GC61" s="67"/>
      <c r="GD61" s="67"/>
      <c r="GE61" s="67"/>
      <c r="GF61" s="67"/>
      <c r="GG61" s="67"/>
      <c r="GH61" s="67"/>
      <c r="GI61" s="67"/>
      <c r="GJ61" s="67"/>
      <c r="GK61" s="67"/>
      <c r="GL61" s="67"/>
      <c r="GM61" s="67"/>
      <c r="GN61" s="67"/>
      <c r="GO61" s="67"/>
      <c r="GP61" s="67"/>
      <c r="GQ61" s="67"/>
      <c r="GR61" s="67"/>
      <c r="GS61" s="67"/>
      <c r="GT61" s="67"/>
      <c r="GU61" s="67"/>
      <c r="GV61" s="67"/>
      <c r="GW61" s="67"/>
      <c r="GX61" s="67"/>
      <c r="GY61" s="67"/>
      <c r="GZ61" s="67"/>
      <c r="HA61" s="67"/>
      <c r="HB61" s="67"/>
      <c r="HC61" s="67"/>
      <c r="HD61" s="67"/>
      <c r="HE61" s="67"/>
      <c r="HF61" s="67"/>
      <c r="HG61" s="67"/>
      <c r="HH61" s="67"/>
      <c r="HI61" s="67"/>
      <c r="HJ61" s="67"/>
      <c r="HK61" s="67"/>
      <c r="HL61" s="67"/>
      <c r="HM61" s="67"/>
      <c r="HN61" s="67"/>
      <c r="HO61" s="67"/>
      <c r="HP61" s="67"/>
      <c r="HQ61" s="67"/>
      <c r="HR61" s="67"/>
      <c r="HS61" s="67"/>
      <c r="HT61" s="67"/>
      <c r="HU61" s="67"/>
      <c r="HV61" s="67"/>
      <c r="HW61" s="67"/>
      <c r="HX61" s="67"/>
      <c r="HY61" s="67"/>
      <c r="HZ61" s="67"/>
      <c r="IA61" s="67"/>
      <c r="IB61" s="67"/>
      <c r="IC61" s="67"/>
      <c r="ID61" s="67"/>
      <c r="IE61" s="67"/>
      <c r="IF61" s="67"/>
      <c r="IG61" s="67"/>
      <c r="IH61" s="67"/>
      <c r="II61" s="67"/>
      <c r="IJ61" s="67"/>
      <c r="IK61" s="67"/>
    </row>
    <row r="62" spans="1:245" ht="15.75" hidden="1" outlineLevel="1">
      <c r="A62" s="179" t="s">
        <v>353</v>
      </c>
      <c r="B62" s="180"/>
      <c r="C62" s="181"/>
      <c r="D62" s="182" t="s">
        <v>480</v>
      </c>
      <c r="E62" s="183">
        <f t="shared" si="1"/>
        <v>479.741</v>
      </c>
      <c r="F62" s="183">
        <v>233.74099999999999</v>
      </c>
      <c r="G62" s="183">
        <v>246</v>
      </c>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c r="GF62" s="67"/>
      <c r="GG62" s="67"/>
      <c r="GH62" s="67"/>
      <c r="GI62" s="67"/>
      <c r="GJ62" s="67"/>
      <c r="GK62" s="67"/>
      <c r="GL62" s="67"/>
      <c r="GM62" s="67"/>
      <c r="GN62" s="67"/>
      <c r="GO62" s="67"/>
      <c r="GP62" s="67"/>
      <c r="GQ62" s="67"/>
      <c r="GR62" s="67"/>
      <c r="GS62" s="67"/>
      <c r="GT62" s="67"/>
      <c r="GU62" s="67"/>
      <c r="GV62" s="67"/>
      <c r="GW62" s="67"/>
      <c r="GX62" s="67"/>
      <c r="GY62" s="67"/>
      <c r="GZ62" s="67"/>
      <c r="HA62" s="67"/>
      <c r="HB62" s="67"/>
      <c r="HC62" s="67"/>
      <c r="HD62" s="67"/>
      <c r="HE62" s="67"/>
      <c r="HF62" s="67"/>
      <c r="HG62" s="67"/>
      <c r="HH62" s="67"/>
      <c r="HI62" s="67"/>
      <c r="HJ62" s="67"/>
      <c r="HK62" s="67"/>
      <c r="HL62" s="67"/>
      <c r="HM62" s="67"/>
      <c r="HN62" s="67"/>
      <c r="HO62" s="67"/>
      <c r="HP62" s="67"/>
      <c r="HQ62" s="67"/>
      <c r="HR62" s="67"/>
      <c r="HS62" s="67"/>
      <c r="HT62" s="67"/>
      <c r="HU62" s="67"/>
      <c r="HV62" s="67"/>
      <c r="HW62" s="67"/>
      <c r="HX62" s="67"/>
      <c r="HY62" s="67"/>
      <c r="HZ62" s="67"/>
      <c r="IA62" s="67"/>
      <c r="IB62" s="67"/>
      <c r="IC62" s="67"/>
      <c r="ID62" s="67"/>
      <c r="IE62" s="67"/>
      <c r="IF62" s="67"/>
      <c r="IG62" s="67"/>
      <c r="IH62" s="67"/>
      <c r="II62" s="67"/>
      <c r="IJ62" s="67"/>
      <c r="IK62" s="67"/>
    </row>
    <row r="63" spans="1:245" ht="15.75" hidden="1" outlineLevel="1">
      <c r="A63" s="179" t="s">
        <v>354</v>
      </c>
      <c r="B63" s="180"/>
      <c r="C63" s="181"/>
      <c r="D63" s="182" t="s">
        <v>481</v>
      </c>
      <c r="E63" s="183">
        <f t="shared" si="1"/>
        <v>357.31399999999996</v>
      </c>
      <c r="F63" s="183">
        <v>166.46299999999997</v>
      </c>
      <c r="G63" s="183">
        <v>190.851</v>
      </c>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M63" s="67"/>
      <c r="GN63" s="67"/>
      <c r="GO63" s="67"/>
      <c r="GP63" s="67"/>
      <c r="GQ63" s="67"/>
      <c r="GR63" s="67"/>
      <c r="GS63" s="67"/>
      <c r="GT63" s="67"/>
      <c r="GU63" s="67"/>
      <c r="GV63" s="67"/>
      <c r="GW63" s="67"/>
      <c r="GX63" s="67"/>
      <c r="GY63" s="67"/>
      <c r="GZ63" s="67"/>
      <c r="HA63" s="67"/>
      <c r="HB63" s="67"/>
      <c r="HC63" s="67"/>
      <c r="HD63" s="67"/>
      <c r="HE63" s="67"/>
      <c r="HF63" s="67"/>
      <c r="HG63" s="67"/>
      <c r="HH63" s="67"/>
      <c r="HI63" s="67"/>
      <c r="HJ63" s="67"/>
      <c r="HK63" s="67"/>
      <c r="HL63" s="67"/>
      <c r="HM63" s="67"/>
      <c r="HN63" s="67"/>
      <c r="HO63" s="67"/>
      <c r="HP63" s="67"/>
      <c r="HQ63" s="67"/>
      <c r="HR63" s="67"/>
      <c r="HS63" s="67"/>
      <c r="HT63" s="67"/>
      <c r="HU63" s="67"/>
      <c r="HV63" s="67"/>
      <c r="HW63" s="67"/>
      <c r="HX63" s="67"/>
      <c r="HY63" s="67"/>
      <c r="HZ63" s="67"/>
      <c r="IA63" s="67"/>
      <c r="IB63" s="67"/>
      <c r="IC63" s="67"/>
      <c r="ID63" s="67"/>
      <c r="IE63" s="67"/>
      <c r="IF63" s="67"/>
      <c r="IG63" s="67"/>
      <c r="IH63" s="67"/>
      <c r="II63" s="67"/>
      <c r="IJ63" s="67"/>
      <c r="IK63" s="67"/>
    </row>
    <row r="64" spans="1:245" ht="15.75" hidden="1" outlineLevel="1">
      <c r="A64" s="179" t="s">
        <v>355</v>
      </c>
      <c r="B64" s="180"/>
      <c r="C64" s="181"/>
      <c r="D64" s="182" t="s">
        <v>482</v>
      </c>
      <c r="E64" s="183">
        <f t="shared" si="1"/>
        <v>162</v>
      </c>
      <c r="F64" s="183">
        <v>162</v>
      </c>
      <c r="G64" s="183"/>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M64" s="67"/>
      <c r="GN64" s="67"/>
      <c r="GO64" s="67"/>
      <c r="GP64" s="67"/>
      <c r="GQ64" s="67"/>
      <c r="GR64" s="67"/>
      <c r="GS64" s="67"/>
      <c r="GT64" s="67"/>
      <c r="GU64" s="67"/>
      <c r="GV64" s="67"/>
      <c r="GW64" s="67"/>
      <c r="GX64" s="67"/>
      <c r="GY64" s="67"/>
      <c r="GZ64" s="67"/>
      <c r="HA64" s="67"/>
      <c r="HB64" s="67"/>
      <c r="HC64" s="67"/>
      <c r="HD64" s="67"/>
      <c r="HE64" s="67"/>
      <c r="HF64" s="67"/>
      <c r="HG64" s="67"/>
      <c r="HH64" s="67"/>
      <c r="HI64" s="67"/>
      <c r="HJ64" s="67"/>
      <c r="HK64" s="67"/>
      <c r="HL64" s="67"/>
      <c r="HM64" s="67"/>
      <c r="HN64" s="67"/>
      <c r="HO64" s="67"/>
      <c r="HP64" s="67"/>
      <c r="HQ64" s="67"/>
      <c r="HR64" s="67"/>
      <c r="HS64" s="67"/>
      <c r="HT64" s="67"/>
      <c r="HU64" s="67"/>
      <c r="HV64" s="67"/>
      <c r="HW64" s="67"/>
      <c r="HX64" s="67"/>
      <c r="HY64" s="67"/>
      <c r="HZ64" s="67"/>
      <c r="IA64" s="67"/>
      <c r="IB64" s="67"/>
      <c r="IC64" s="67"/>
      <c r="ID64" s="67"/>
      <c r="IE64" s="67"/>
      <c r="IF64" s="67"/>
      <c r="IG64" s="67"/>
      <c r="IH64" s="67"/>
      <c r="II64" s="67"/>
      <c r="IJ64" s="67"/>
      <c r="IK64" s="67"/>
    </row>
    <row r="65" spans="1:245" ht="15.75" hidden="1" outlineLevel="1">
      <c r="A65" s="179" t="s">
        <v>356</v>
      </c>
      <c r="B65" s="180"/>
      <c r="C65" s="181"/>
      <c r="D65" s="182" t="s">
        <v>483</v>
      </c>
      <c r="E65" s="183">
        <f t="shared" si="1"/>
        <v>114</v>
      </c>
      <c r="F65" s="183">
        <v>114</v>
      </c>
      <c r="G65" s="183"/>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X65" s="67"/>
      <c r="FY65" s="67"/>
      <c r="FZ65" s="67"/>
      <c r="GA65" s="67"/>
      <c r="GB65" s="67"/>
      <c r="GC65" s="67"/>
      <c r="GD65" s="67"/>
      <c r="GE65" s="67"/>
      <c r="GF65" s="67"/>
      <c r="GG65" s="67"/>
      <c r="GH65" s="67"/>
      <c r="GI65" s="67"/>
      <c r="GJ65" s="67"/>
      <c r="GK65" s="67"/>
      <c r="GL65" s="67"/>
      <c r="GM65" s="67"/>
      <c r="GN65" s="67"/>
      <c r="GO65" s="67"/>
      <c r="GP65" s="67"/>
      <c r="GQ65" s="67"/>
      <c r="GR65" s="67"/>
      <c r="GS65" s="67"/>
      <c r="GT65" s="67"/>
      <c r="GU65" s="67"/>
      <c r="GV65" s="67"/>
      <c r="GW65" s="67"/>
      <c r="GX65" s="67"/>
      <c r="GY65" s="67"/>
      <c r="GZ65" s="67"/>
      <c r="HA65" s="67"/>
      <c r="HB65" s="67"/>
      <c r="HC65" s="67"/>
      <c r="HD65" s="67"/>
      <c r="HE65" s="67"/>
      <c r="HF65" s="67"/>
      <c r="HG65" s="67"/>
      <c r="HH65" s="67"/>
      <c r="HI65" s="67"/>
      <c r="HJ65" s="67"/>
      <c r="HK65" s="67"/>
      <c r="HL65" s="67"/>
      <c r="HM65" s="67"/>
      <c r="HN65" s="67"/>
      <c r="HO65" s="67"/>
      <c r="HP65" s="67"/>
      <c r="HQ65" s="67"/>
      <c r="HR65" s="67"/>
      <c r="HS65" s="67"/>
      <c r="HT65" s="67"/>
      <c r="HU65" s="67"/>
      <c r="HV65" s="67"/>
      <c r="HW65" s="67"/>
      <c r="HX65" s="67"/>
      <c r="HY65" s="67"/>
      <c r="HZ65" s="67"/>
      <c r="IA65" s="67"/>
      <c r="IB65" s="67"/>
      <c r="IC65" s="67"/>
      <c r="ID65" s="67"/>
      <c r="IE65" s="67"/>
      <c r="IF65" s="67"/>
      <c r="IG65" s="67"/>
      <c r="IH65" s="67"/>
      <c r="II65" s="67"/>
      <c r="IJ65" s="67"/>
      <c r="IK65" s="67"/>
    </row>
    <row r="66" spans="1:245" ht="15.75" hidden="1" outlineLevel="1">
      <c r="A66" s="179" t="s">
        <v>357</v>
      </c>
      <c r="B66" s="180"/>
      <c r="C66" s="181"/>
      <c r="D66" s="182" t="s">
        <v>484</v>
      </c>
      <c r="E66" s="183">
        <f t="shared" si="1"/>
        <v>157</v>
      </c>
      <c r="F66" s="183">
        <v>157</v>
      </c>
      <c r="G66" s="183"/>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X66" s="67"/>
      <c r="FY66" s="67"/>
      <c r="FZ66" s="67"/>
      <c r="GA66" s="67"/>
      <c r="GB66" s="67"/>
      <c r="GC66" s="67"/>
      <c r="GD66" s="67"/>
      <c r="GE66" s="67"/>
      <c r="GF66" s="67"/>
      <c r="GG66" s="67"/>
      <c r="GH66" s="67"/>
      <c r="GI66" s="67"/>
      <c r="GJ66" s="67"/>
      <c r="GK66" s="67"/>
      <c r="GL66" s="67"/>
      <c r="GM66" s="67"/>
      <c r="GN66" s="67"/>
      <c r="GO66" s="67"/>
      <c r="GP66" s="67"/>
      <c r="GQ66" s="67"/>
      <c r="GR66" s="67"/>
      <c r="GS66" s="67"/>
      <c r="GT66" s="67"/>
      <c r="GU66" s="67"/>
      <c r="GV66" s="67"/>
      <c r="GW66" s="67"/>
      <c r="GX66" s="67"/>
      <c r="GY66" s="67"/>
      <c r="GZ66" s="67"/>
      <c r="HA66" s="67"/>
      <c r="HB66" s="67"/>
      <c r="HC66" s="67"/>
      <c r="HD66" s="67"/>
      <c r="HE66" s="67"/>
      <c r="HF66" s="67"/>
      <c r="HG66" s="67"/>
      <c r="HH66" s="67"/>
      <c r="HI66" s="67"/>
      <c r="HJ66" s="67"/>
      <c r="HK66" s="67"/>
      <c r="HL66" s="67"/>
      <c r="HM66" s="67"/>
      <c r="HN66" s="67"/>
      <c r="HO66" s="67"/>
      <c r="HP66" s="67"/>
      <c r="HQ66" s="67"/>
      <c r="HR66" s="67"/>
      <c r="HS66" s="67"/>
      <c r="HT66" s="67"/>
      <c r="HU66" s="67"/>
      <c r="HV66" s="67"/>
      <c r="HW66" s="67"/>
      <c r="HX66" s="67"/>
      <c r="HY66" s="67"/>
      <c r="HZ66" s="67"/>
      <c r="IA66" s="67"/>
      <c r="IB66" s="67"/>
      <c r="IC66" s="67"/>
      <c r="ID66" s="67"/>
      <c r="IE66" s="67"/>
      <c r="IF66" s="67"/>
      <c r="IG66" s="67"/>
      <c r="IH66" s="67"/>
      <c r="II66" s="67"/>
      <c r="IJ66" s="67"/>
      <c r="IK66" s="67"/>
    </row>
    <row r="67" spans="1:245" ht="15.75" hidden="1" outlineLevel="1">
      <c r="A67" s="179" t="s">
        <v>358</v>
      </c>
      <c r="B67" s="180"/>
      <c r="C67" s="181"/>
      <c r="D67" s="182" t="s">
        <v>485</v>
      </c>
      <c r="E67" s="183">
        <f t="shared" si="1"/>
        <v>32</v>
      </c>
      <c r="F67" s="183">
        <v>0</v>
      </c>
      <c r="G67" s="183">
        <v>32</v>
      </c>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c r="GF67" s="67"/>
      <c r="GG67" s="67"/>
      <c r="GH67" s="67"/>
      <c r="GI67" s="67"/>
      <c r="GJ67" s="67"/>
      <c r="GK67" s="67"/>
      <c r="GL67" s="67"/>
      <c r="GM67" s="67"/>
      <c r="GN67" s="67"/>
      <c r="GO67" s="67"/>
      <c r="GP67" s="67"/>
      <c r="GQ67" s="67"/>
      <c r="GR67" s="67"/>
      <c r="GS67" s="67"/>
      <c r="GT67" s="67"/>
      <c r="GU67" s="67"/>
      <c r="GV67" s="67"/>
      <c r="GW67" s="67"/>
      <c r="GX67" s="67"/>
      <c r="GY67" s="67"/>
      <c r="GZ67" s="67"/>
      <c r="HA67" s="67"/>
      <c r="HB67" s="67"/>
      <c r="HC67" s="67"/>
      <c r="HD67" s="67"/>
      <c r="HE67" s="67"/>
      <c r="HF67" s="67"/>
      <c r="HG67" s="67"/>
      <c r="HH67" s="67"/>
      <c r="HI67" s="67"/>
      <c r="HJ67" s="67"/>
      <c r="HK67" s="67"/>
      <c r="HL67" s="67"/>
      <c r="HM67" s="67"/>
      <c r="HN67" s="67"/>
      <c r="HO67" s="67"/>
      <c r="HP67" s="67"/>
      <c r="HQ67" s="67"/>
      <c r="HR67" s="67"/>
      <c r="HS67" s="67"/>
      <c r="HT67" s="67"/>
      <c r="HU67" s="67"/>
      <c r="HV67" s="67"/>
      <c r="HW67" s="67"/>
      <c r="HX67" s="67"/>
      <c r="HY67" s="67"/>
      <c r="HZ67" s="67"/>
      <c r="IA67" s="67"/>
      <c r="IB67" s="67"/>
      <c r="IC67" s="67"/>
      <c r="ID67" s="67"/>
      <c r="IE67" s="67"/>
      <c r="IF67" s="67"/>
      <c r="IG67" s="67"/>
      <c r="IH67" s="67"/>
      <c r="II67" s="67"/>
      <c r="IJ67" s="67"/>
      <c r="IK67" s="67"/>
    </row>
    <row r="68" spans="1:245" ht="31.5" hidden="1" outlineLevel="1">
      <c r="A68" s="179" t="s">
        <v>359</v>
      </c>
      <c r="B68" s="180"/>
      <c r="C68" s="181"/>
      <c r="D68" s="182" t="s">
        <v>486</v>
      </c>
      <c r="E68" s="183">
        <f t="shared" si="1"/>
        <v>15</v>
      </c>
      <c r="F68" s="183">
        <v>0</v>
      </c>
      <c r="G68" s="183">
        <v>15</v>
      </c>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row>
    <row r="69" spans="1:245" ht="15.75" hidden="1" outlineLevel="1">
      <c r="A69" s="179" t="s">
        <v>739</v>
      </c>
      <c r="B69" s="180"/>
      <c r="C69" s="181"/>
      <c r="D69" s="182" t="s">
        <v>487</v>
      </c>
      <c r="E69" s="183">
        <f t="shared" si="1"/>
        <v>50.132999999999996</v>
      </c>
      <c r="F69" s="183">
        <v>5.9</v>
      </c>
      <c r="G69" s="183">
        <v>44.233</v>
      </c>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c r="GU69" s="67"/>
      <c r="GV69" s="67"/>
      <c r="GW69" s="67"/>
      <c r="GX69" s="67"/>
      <c r="GY69" s="67"/>
      <c r="GZ69" s="67"/>
      <c r="HA69" s="67"/>
      <c r="HB69" s="67"/>
      <c r="HC69" s="67"/>
      <c r="HD69" s="67"/>
      <c r="HE69" s="67"/>
      <c r="HF69" s="67"/>
      <c r="HG69" s="67"/>
      <c r="HH69" s="67"/>
      <c r="HI69" s="67"/>
      <c r="HJ69" s="67"/>
      <c r="HK69" s="67"/>
      <c r="HL69" s="67"/>
      <c r="HM69" s="67"/>
      <c r="HN69" s="67"/>
      <c r="HO69" s="67"/>
      <c r="HP69" s="67"/>
      <c r="HQ69" s="67"/>
      <c r="HR69" s="67"/>
      <c r="HS69" s="67"/>
      <c r="HT69" s="67"/>
      <c r="HU69" s="67"/>
      <c r="HV69" s="67"/>
      <c r="HW69" s="67"/>
      <c r="HX69" s="67"/>
      <c r="HY69" s="67"/>
      <c r="HZ69" s="67"/>
      <c r="IA69" s="67"/>
      <c r="IB69" s="67"/>
      <c r="IC69" s="67"/>
      <c r="ID69" s="67"/>
      <c r="IE69" s="67"/>
      <c r="IF69" s="67"/>
      <c r="IG69" s="67"/>
      <c r="IH69" s="67"/>
      <c r="II69" s="67"/>
      <c r="IJ69" s="67"/>
      <c r="IK69" s="67"/>
    </row>
    <row r="70" spans="1:245" ht="15.75" hidden="1" outlineLevel="1">
      <c r="A70" s="179" t="s">
        <v>740</v>
      </c>
      <c r="B70" s="180"/>
      <c r="C70" s="181"/>
      <c r="D70" s="182" t="s">
        <v>488</v>
      </c>
      <c r="E70" s="183">
        <f t="shared" si="1"/>
        <v>45</v>
      </c>
      <c r="F70" s="183">
        <v>0</v>
      </c>
      <c r="G70" s="183">
        <v>45</v>
      </c>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c r="GU70" s="67"/>
      <c r="GV70" s="67"/>
      <c r="GW70" s="67"/>
      <c r="GX70" s="67"/>
      <c r="GY70" s="67"/>
      <c r="GZ70" s="67"/>
      <c r="HA70" s="67"/>
      <c r="HB70" s="67"/>
      <c r="HC70" s="67"/>
      <c r="HD70" s="67"/>
      <c r="HE70" s="67"/>
      <c r="HF70" s="67"/>
      <c r="HG70" s="67"/>
      <c r="HH70" s="67"/>
      <c r="HI70" s="67"/>
      <c r="HJ70" s="67"/>
      <c r="HK70" s="67"/>
      <c r="HL70" s="67"/>
      <c r="HM70" s="67"/>
      <c r="HN70" s="67"/>
      <c r="HO70" s="67"/>
      <c r="HP70" s="67"/>
      <c r="HQ70" s="67"/>
      <c r="HR70" s="67"/>
      <c r="HS70" s="67"/>
      <c r="HT70" s="67"/>
      <c r="HU70" s="67"/>
      <c r="HV70" s="67"/>
      <c r="HW70" s="67"/>
      <c r="HX70" s="67"/>
      <c r="HY70" s="67"/>
      <c r="HZ70" s="67"/>
      <c r="IA70" s="67"/>
      <c r="IB70" s="67"/>
      <c r="IC70" s="67"/>
      <c r="ID70" s="67"/>
      <c r="IE70" s="67"/>
      <c r="IF70" s="67"/>
      <c r="IG70" s="67"/>
      <c r="IH70" s="67"/>
      <c r="II70" s="67"/>
      <c r="IJ70" s="67"/>
      <c r="IK70" s="67"/>
    </row>
    <row r="71" spans="1:245" ht="31.5" hidden="1" outlineLevel="1">
      <c r="A71" s="179" t="s">
        <v>741</v>
      </c>
      <c r="B71" s="180"/>
      <c r="C71" s="181"/>
      <c r="D71" s="71" t="s">
        <v>489</v>
      </c>
      <c r="E71" s="183">
        <f t="shared" si="1"/>
        <v>83</v>
      </c>
      <c r="F71" s="183">
        <v>83</v>
      </c>
      <c r="G71" s="183">
        <v>0</v>
      </c>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c r="GU71" s="67"/>
      <c r="GV71" s="67"/>
      <c r="GW71" s="67"/>
      <c r="GX71" s="67"/>
      <c r="GY71" s="67"/>
      <c r="GZ71" s="67"/>
      <c r="HA71" s="67"/>
      <c r="HB71" s="67"/>
      <c r="HC71" s="67"/>
      <c r="HD71" s="67"/>
      <c r="HE71" s="67"/>
      <c r="HF71" s="67"/>
      <c r="HG71" s="67"/>
      <c r="HH71" s="67"/>
      <c r="HI71" s="67"/>
      <c r="HJ71" s="67"/>
      <c r="HK71" s="67"/>
      <c r="HL71" s="67"/>
      <c r="HM71" s="67"/>
      <c r="HN71" s="67"/>
      <c r="HO71" s="67"/>
      <c r="HP71" s="67"/>
      <c r="HQ71" s="67"/>
      <c r="HR71" s="67"/>
      <c r="HS71" s="67"/>
      <c r="HT71" s="67"/>
      <c r="HU71" s="67"/>
      <c r="HV71" s="67"/>
      <c r="HW71" s="67"/>
      <c r="HX71" s="67"/>
      <c r="HY71" s="67"/>
      <c r="HZ71" s="67"/>
      <c r="IA71" s="67"/>
      <c r="IB71" s="67"/>
      <c r="IC71" s="67"/>
      <c r="ID71" s="67"/>
      <c r="IE71" s="67"/>
      <c r="IF71" s="67"/>
      <c r="IG71" s="67"/>
      <c r="IH71" s="67"/>
      <c r="II71" s="67"/>
      <c r="IJ71" s="67"/>
      <c r="IK71" s="67"/>
    </row>
    <row r="72" spans="1:245" ht="31.5" hidden="1" outlineLevel="1">
      <c r="A72" s="179" t="s">
        <v>742</v>
      </c>
      <c r="B72" s="180"/>
      <c r="C72" s="181"/>
      <c r="D72" s="182" t="s">
        <v>490</v>
      </c>
      <c r="E72" s="183">
        <f t="shared" si="1"/>
        <v>42</v>
      </c>
      <c r="F72" s="183">
        <v>0</v>
      </c>
      <c r="G72" s="183">
        <v>42</v>
      </c>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c r="GU72" s="67"/>
      <c r="GV72" s="67"/>
      <c r="GW72" s="67"/>
      <c r="GX72" s="67"/>
      <c r="GY72" s="67"/>
      <c r="GZ72" s="67"/>
      <c r="HA72" s="67"/>
      <c r="HB72" s="67"/>
      <c r="HC72" s="67"/>
      <c r="HD72" s="67"/>
      <c r="HE72" s="67"/>
      <c r="HF72" s="67"/>
      <c r="HG72" s="67"/>
      <c r="HH72" s="67"/>
      <c r="HI72" s="67"/>
      <c r="HJ72" s="67"/>
      <c r="HK72" s="67"/>
      <c r="HL72" s="67"/>
      <c r="HM72" s="67"/>
      <c r="HN72" s="67"/>
      <c r="HO72" s="67"/>
      <c r="HP72" s="67"/>
      <c r="HQ72" s="67"/>
      <c r="HR72" s="67"/>
      <c r="HS72" s="67"/>
      <c r="HT72" s="67"/>
      <c r="HU72" s="67"/>
      <c r="HV72" s="67"/>
      <c r="HW72" s="67"/>
      <c r="HX72" s="67"/>
      <c r="HY72" s="67"/>
      <c r="HZ72" s="67"/>
      <c r="IA72" s="67"/>
      <c r="IB72" s="67"/>
      <c r="IC72" s="67"/>
      <c r="ID72" s="67"/>
      <c r="IE72" s="67"/>
      <c r="IF72" s="67"/>
      <c r="IG72" s="67"/>
      <c r="IH72" s="67"/>
      <c r="II72" s="67"/>
      <c r="IJ72" s="67"/>
      <c r="IK72" s="67"/>
    </row>
    <row r="73" spans="1:245" ht="15.75" hidden="1" outlineLevel="1">
      <c r="A73" s="179" t="s">
        <v>743</v>
      </c>
      <c r="B73" s="180"/>
      <c r="C73" s="181"/>
      <c r="D73" s="182" t="s">
        <v>491</v>
      </c>
      <c r="E73" s="183">
        <f t="shared" si="1"/>
        <v>55</v>
      </c>
      <c r="F73" s="183">
        <v>55</v>
      </c>
      <c r="G73" s="183"/>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GU73" s="67"/>
      <c r="GV73" s="67"/>
      <c r="GW73" s="67"/>
      <c r="GX73" s="67"/>
      <c r="GY73" s="67"/>
      <c r="GZ73" s="67"/>
      <c r="HA73" s="67"/>
      <c r="HB73" s="67"/>
      <c r="HC73" s="67"/>
      <c r="HD73" s="67"/>
      <c r="HE73" s="67"/>
      <c r="HF73" s="67"/>
      <c r="HG73" s="67"/>
      <c r="HH73" s="67"/>
      <c r="HI73" s="67"/>
      <c r="HJ73" s="67"/>
      <c r="HK73" s="67"/>
      <c r="HL73" s="67"/>
      <c r="HM73" s="67"/>
      <c r="HN73" s="67"/>
      <c r="HO73" s="67"/>
      <c r="HP73" s="67"/>
      <c r="HQ73" s="67"/>
      <c r="HR73" s="67"/>
      <c r="HS73" s="67"/>
      <c r="HT73" s="67"/>
      <c r="HU73" s="67"/>
      <c r="HV73" s="67"/>
      <c r="HW73" s="67"/>
      <c r="HX73" s="67"/>
      <c r="HY73" s="67"/>
      <c r="HZ73" s="67"/>
      <c r="IA73" s="67"/>
      <c r="IB73" s="67"/>
      <c r="IC73" s="67"/>
      <c r="ID73" s="67"/>
      <c r="IE73" s="67"/>
      <c r="IF73" s="67"/>
      <c r="IG73" s="67"/>
      <c r="IH73" s="67"/>
      <c r="II73" s="67"/>
      <c r="IJ73" s="67"/>
      <c r="IK73" s="67"/>
    </row>
    <row r="74" spans="1:245" ht="15.75" hidden="1" outlineLevel="1">
      <c r="A74" s="179" t="s">
        <v>744</v>
      </c>
      <c r="B74" s="180"/>
      <c r="C74" s="181"/>
      <c r="D74" s="182" t="s">
        <v>492</v>
      </c>
      <c r="E74" s="183">
        <f t="shared" si="1"/>
        <v>62</v>
      </c>
      <c r="F74" s="183">
        <v>62</v>
      </c>
      <c r="G74" s="183"/>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X74" s="67"/>
      <c r="FY74" s="67"/>
      <c r="FZ74" s="67"/>
      <c r="GA74" s="67"/>
      <c r="GB74" s="67"/>
      <c r="GC74" s="67"/>
      <c r="GD74" s="67"/>
      <c r="GE74" s="67"/>
      <c r="GF74" s="67"/>
      <c r="GG74" s="67"/>
      <c r="GH74" s="67"/>
      <c r="GI74" s="67"/>
      <c r="GJ74" s="67"/>
      <c r="GK74" s="67"/>
      <c r="GL74" s="67"/>
      <c r="GM74" s="67"/>
      <c r="GN74" s="67"/>
      <c r="GO74" s="67"/>
      <c r="GP74" s="67"/>
      <c r="GQ74" s="67"/>
      <c r="GR74" s="67"/>
      <c r="GS74" s="67"/>
      <c r="GT74" s="67"/>
      <c r="GU74" s="67"/>
      <c r="GV74" s="67"/>
      <c r="GW74" s="67"/>
      <c r="GX74" s="67"/>
      <c r="GY74" s="67"/>
      <c r="GZ74" s="67"/>
      <c r="HA74" s="67"/>
      <c r="HB74" s="67"/>
      <c r="HC74" s="67"/>
      <c r="HD74" s="67"/>
      <c r="HE74" s="67"/>
      <c r="HF74" s="67"/>
      <c r="HG74" s="67"/>
      <c r="HH74" s="67"/>
      <c r="HI74" s="67"/>
      <c r="HJ74" s="67"/>
      <c r="HK74" s="67"/>
      <c r="HL74" s="67"/>
      <c r="HM74" s="67"/>
      <c r="HN74" s="67"/>
      <c r="HO74" s="67"/>
      <c r="HP74" s="67"/>
      <c r="HQ74" s="67"/>
      <c r="HR74" s="67"/>
      <c r="HS74" s="67"/>
      <c r="HT74" s="67"/>
      <c r="HU74" s="67"/>
      <c r="HV74" s="67"/>
      <c r="HW74" s="67"/>
      <c r="HX74" s="67"/>
      <c r="HY74" s="67"/>
      <c r="HZ74" s="67"/>
      <c r="IA74" s="67"/>
      <c r="IB74" s="67"/>
      <c r="IC74" s="67"/>
      <c r="ID74" s="67"/>
      <c r="IE74" s="67"/>
      <c r="IF74" s="67"/>
      <c r="IG74" s="67"/>
      <c r="IH74" s="67"/>
      <c r="II74" s="67"/>
      <c r="IJ74" s="67"/>
      <c r="IK74" s="67"/>
    </row>
    <row r="75" spans="1:245" ht="15.75" hidden="1" outlineLevel="1">
      <c r="A75" s="179" t="s">
        <v>745</v>
      </c>
      <c r="B75" s="180"/>
      <c r="C75" s="181"/>
      <c r="D75" s="182" t="s">
        <v>493</v>
      </c>
      <c r="E75" s="183">
        <f t="shared" si="1"/>
        <v>18</v>
      </c>
      <c r="F75" s="183">
        <v>18</v>
      </c>
      <c r="G75" s="183"/>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X75" s="67"/>
      <c r="FY75" s="67"/>
      <c r="FZ75" s="67"/>
      <c r="GA75" s="67"/>
      <c r="GB75" s="67"/>
      <c r="GC75" s="67"/>
      <c r="GD75" s="67"/>
      <c r="GE75" s="67"/>
      <c r="GF75" s="67"/>
      <c r="GG75" s="67"/>
      <c r="GH75" s="67"/>
      <c r="GI75" s="67"/>
      <c r="GJ75" s="67"/>
      <c r="GK75" s="67"/>
      <c r="GL75" s="67"/>
      <c r="GM75" s="67"/>
      <c r="GN75" s="67"/>
      <c r="GO75" s="67"/>
      <c r="GP75" s="67"/>
      <c r="GQ75" s="67"/>
      <c r="GR75" s="67"/>
      <c r="GS75" s="67"/>
      <c r="GT75" s="67"/>
      <c r="GU75" s="67"/>
      <c r="GV75" s="67"/>
      <c r="GW75" s="67"/>
      <c r="GX75" s="67"/>
      <c r="GY75" s="67"/>
      <c r="GZ75" s="67"/>
      <c r="HA75" s="67"/>
      <c r="HB75" s="67"/>
      <c r="HC75" s="67"/>
      <c r="HD75" s="67"/>
      <c r="HE75" s="67"/>
      <c r="HF75" s="67"/>
      <c r="HG75" s="67"/>
      <c r="HH75" s="67"/>
      <c r="HI75" s="67"/>
      <c r="HJ75" s="67"/>
      <c r="HK75" s="67"/>
      <c r="HL75" s="67"/>
      <c r="HM75" s="67"/>
      <c r="HN75" s="67"/>
      <c r="HO75" s="67"/>
      <c r="HP75" s="67"/>
      <c r="HQ75" s="67"/>
      <c r="HR75" s="67"/>
      <c r="HS75" s="67"/>
      <c r="HT75" s="67"/>
      <c r="HU75" s="67"/>
      <c r="HV75" s="67"/>
      <c r="HW75" s="67"/>
      <c r="HX75" s="67"/>
      <c r="HY75" s="67"/>
      <c r="HZ75" s="67"/>
      <c r="IA75" s="67"/>
      <c r="IB75" s="67"/>
      <c r="IC75" s="67"/>
      <c r="ID75" s="67"/>
      <c r="IE75" s="67"/>
      <c r="IF75" s="67"/>
      <c r="IG75" s="67"/>
      <c r="IH75" s="67"/>
      <c r="II75" s="67"/>
      <c r="IJ75" s="67"/>
      <c r="IK75" s="67"/>
    </row>
    <row r="76" spans="1:245" ht="15.75" hidden="1" outlineLevel="1">
      <c r="A76" s="179" t="s">
        <v>746</v>
      </c>
      <c r="B76" s="180"/>
      <c r="C76" s="181"/>
      <c r="D76" s="182" t="s">
        <v>494</v>
      </c>
      <c r="E76" s="183">
        <f t="shared" si="1"/>
        <v>67</v>
      </c>
      <c r="F76" s="183">
        <v>67</v>
      </c>
      <c r="G76" s="183"/>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X76" s="67"/>
      <c r="FY76" s="67"/>
      <c r="FZ76" s="67"/>
      <c r="GA76" s="67"/>
      <c r="GB76" s="67"/>
      <c r="GC76" s="67"/>
      <c r="GD76" s="67"/>
      <c r="GE76" s="67"/>
      <c r="GF76" s="67"/>
      <c r="GG76" s="67"/>
      <c r="GH76" s="67"/>
      <c r="GI76" s="67"/>
      <c r="GJ76" s="67"/>
      <c r="GK76" s="67"/>
      <c r="GL76" s="67"/>
      <c r="GM76" s="67"/>
      <c r="GN76" s="67"/>
      <c r="GO76" s="67"/>
      <c r="GP76" s="67"/>
      <c r="GQ76" s="67"/>
      <c r="GR76" s="67"/>
      <c r="GS76" s="67"/>
      <c r="GT76" s="67"/>
      <c r="GU76" s="67"/>
      <c r="GV76" s="67"/>
      <c r="GW76" s="67"/>
      <c r="GX76" s="67"/>
      <c r="GY76" s="67"/>
      <c r="GZ76" s="67"/>
      <c r="HA76" s="67"/>
      <c r="HB76" s="67"/>
      <c r="HC76" s="67"/>
      <c r="HD76" s="67"/>
      <c r="HE76" s="67"/>
      <c r="HF76" s="67"/>
      <c r="HG76" s="67"/>
      <c r="HH76" s="67"/>
      <c r="HI76" s="67"/>
      <c r="HJ76" s="67"/>
      <c r="HK76" s="67"/>
      <c r="HL76" s="67"/>
      <c r="HM76" s="67"/>
      <c r="HN76" s="67"/>
      <c r="HO76" s="67"/>
      <c r="HP76" s="67"/>
      <c r="HQ76" s="67"/>
      <c r="HR76" s="67"/>
      <c r="HS76" s="67"/>
      <c r="HT76" s="67"/>
      <c r="HU76" s="67"/>
      <c r="HV76" s="67"/>
      <c r="HW76" s="67"/>
      <c r="HX76" s="67"/>
      <c r="HY76" s="67"/>
      <c r="HZ76" s="67"/>
      <c r="IA76" s="67"/>
      <c r="IB76" s="67"/>
      <c r="IC76" s="67"/>
      <c r="ID76" s="67"/>
      <c r="IE76" s="67"/>
      <c r="IF76" s="67"/>
      <c r="IG76" s="67"/>
      <c r="IH76" s="67"/>
      <c r="II76" s="67"/>
      <c r="IJ76" s="67"/>
      <c r="IK76" s="67"/>
    </row>
    <row r="77" spans="1:245" ht="31.5" hidden="1" outlineLevel="1">
      <c r="A77" s="179" t="s">
        <v>747</v>
      </c>
      <c r="B77" s="180"/>
      <c r="C77" s="181"/>
      <c r="D77" s="182" t="s">
        <v>495</v>
      </c>
      <c r="E77" s="183">
        <f t="shared" si="1"/>
        <v>41</v>
      </c>
      <c r="F77" s="183">
        <v>41</v>
      </c>
      <c r="G77" s="183"/>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7"/>
      <c r="GF77" s="67"/>
      <c r="GG77" s="67"/>
      <c r="GH77" s="67"/>
      <c r="GI77" s="67"/>
      <c r="GJ77" s="67"/>
      <c r="GK77" s="67"/>
      <c r="GL77" s="67"/>
      <c r="GM77" s="67"/>
      <c r="GN77" s="67"/>
      <c r="GO77" s="67"/>
      <c r="GP77" s="67"/>
      <c r="GQ77" s="67"/>
      <c r="GR77" s="67"/>
      <c r="GS77" s="67"/>
      <c r="GT77" s="67"/>
      <c r="GU77" s="67"/>
      <c r="GV77" s="67"/>
      <c r="GW77" s="67"/>
      <c r="GX77" s="67"/>
      <c r="GY77" s="67"/>
      <c r="GZ77" s="67"/>
      <c r="HA77" s="67"/>
      <c r="HB77" s="67"/>
      <c r="HC77" s="67"/>
      <c r="HD77" s="67"/>
      <c r="HE77" s="67"/>
      <c r="HF77" s="67"/>
      <c r="HG77" s="67"/>
      <c r="HH77" s="67"/>
      <c r="HI77" s="67"/>
      <c r="HJ77" s="67"/>
      <c r="HK77" s="67"/>
      <c r="HL77" s="67"/>
      <c r="HM77" s="67"/>
      <c r="HN77" s="67"/>
      <c r="HO77" s="67"/>
      <c r="HP77" s="67"/>
      <c r="HQ77" s="67"/>
      <c r="HR77" s="67"/>
      <c r="HS77" s="67"/>
      <c r="HT77" s="67"/>
      <c r="HU77" s="67"/>
      <c r="HV77" s="67"/>
      <c r="HW77" s="67"/>
      <c r="HX77" s="67"/>
      <c r="HY77" s="67"/>
      <c r="HZ77" s="67"/>
      <c r="IA77" s="67"/>
      <c r="IB77" s="67"/>
      <c r="IC77" s="67"/>
      <c r="ID77" s="67"/>
      <c r="IE77" s="67"/>
      <c r="IF77" s="67"/>
      <c r="IG77" s="67"/>
      <c r="IH77" s="67"/>
      <c r="II77" s="67"/>
      <c r="IJ77" s="67"/>
      <c r="IK77" s="67"/>
    </row>
    <row r="78" spans="1:245" ht="15.75" hidden="1" outlineLevel="1">
      <c r="A78" s="179" t="s">
        <v>748</v>
      </c>
      <c r="B78" s="180"/>
      <c r="C78" s="181"/>
      <c r="D78" s="182" t="s">
        <v>496</v>
      </c>
      <c r="E78" s="183">
        <f t="shared" si="1"/>
        <v>9.9</v>
      </c>
      <c r="F78" s="183">
        <v>9.9</v>
      </c>
      <c r="G78" s="183"/>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c r="GF78" s="67"/>
      <c r="GG78" s="67"/>
      <c r="GH78" s="67"/>
      <c r="GI78" s="67"/>
      <c r="GJ78" s="67"/>
      <c r="GK78" s="67"/>
      <c r="GL78" s="67"/>
      <c r="GM78" s="67"/>
      <c r="GN78" s="67"/>
      <c r="GO78" s="67"/>
      <c r="GP78" s="67"/>
      <c r="GQ78" s="67"/>
      <c r="GR78" s="67"/>
      <c r="GS78" s="67"/>
      <c r="GT78" s="67"/>
      <c r="GU78" s="67"/>
      <c r="GV78" s="67"/>
      <c r="GW78" s="67"/>
      <c r="GX78" s="67"/>
      <c r="GY78" s="67"/>
      <c r="GZ78" s="67"/>
      <c r="HA78" s="67"/>
      <c r="HB78" s="67"/>
      <c r="HC78" s="67"/>
      <c r="HD78" s="67"/>
      <c r="HE78" s="67"/>
      <c r="HF78" s="67"/>
      <c r="HG78" s="67"/>
      <c r="HH78" s="67"/>
      <c r="HI78" s="67"/>
      <c r="HJ78" s="67"/>
      <c r="HK78" s="67"/>
      <c r="HL78" s="67"/>
      <c r="HM78" s="67"/>
      <c r="HN78" s="67"/>
      <c r="HO78" s="67"/>
      <c r="HP78" s="67"/>
      <c r="HQ78" s="67"/>
      <c r="HR78" s="67"/>
      <c r="HS78" s="67"/>
      <c r="HT78" s="67"/>
      <c r="HU78" s="67"/>
      <c r="HV78" s="67"/>
      <c r="HW78" s="67"/>
      <c r="HX78" s="67"/>
      <c r="HY78" s="67"/>
      <c r="HZ78" s="67"/>
      <c r="IA78" s="67"/>
      <c r="IB78" s="67"/>
      <c r="IC78" s="67"/>
      <c r="ID78" s="67"/>
      <c r="IE78" s="67"/>
      <c r="IF78" s="67"/>
      <c r="IG78" s="67"/>
      <c r="IH78" s="67"/>
      <c r="II78" s="67"/>
      <c r="IJ78" s="67"/>
      <c r="IK78" s="67"/>
    </row>
    <row r="79" spans="1:245" ht="15.75" hidden="1" outlineLevel="1">
      <c r="A79" s="179" t="s">
        <v>749</v>
      </c>
      <c r="B79" s="180"/>
      <c r="C79" s="181"/>
      <c r="D79" s="182" t="s">
        <v>497</v>
      </c>
      <c r="E79" s="183">
        <f t="shared" si="1"/>
        <v>15.985999999999876</v>
      </c>
      <c r="F79" s="183">
        <v>15.985999999999876</v>
      </c>
      <c r="G79" s="183"/>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c r="GF79" s="67"/>
      <c r="GG79" s="67"/>
      <c r="GH79" s="67"/>
      <c r="GI79" s="67"/>
      <c r="GJ79" s="67"/>
      <c r="GK79" s="67"/>
      <c r="GL79" s="67"/>
      <c r="GM79" s="67"/>
      <c r="GN79" s="67"/>
      <c r="GO79" s="67"/>
      <c r="GP79" s="67"/>
      <c r="GQ79" s="67"/>
      <c r="GR79" s="67"/>
      <c r="GS79" s="67"/>
      <c r="GT79" s="67"/>
      <c r="GU79" s="67"/>
      <c r="GV79" s="67"/>
      <c r="GW79" s="67"/>
      <c r="GX79" s="67"/>
      <c r="GY79" s="67"/>
      <c r="GZ79" s="67"/>
      <c r="HA79" s="67"/>
      <c r="HB79" s="67"/>
      <c r="HC79" s="67"/>
      <c r="HD79" s="67"/>
      <c r="HE79" s="67"/>
      <c r="HF79" s="67"/>
      <c r="HG79" s="67"/>
      <c r="HH79" s="67"/>
      <c r="HI79" s="67"/>
      <c r="HJ79" s="67"/>
      <c r="HK79" s="67"/>
      <c r="HL79" s="67"/>
      <c r="HM79" s="67"/>
      <c r="HN79" s="67"/>
      <c r="HO79" s="67"/>
      <c r="HP79" s="67"/>
      <c r="HQ79" s="67"/>
      <c r="HR79" s="67"/>
      <c r="HS79" s="67"/>
      <c r="HT79" s="67"/>
      <c r="HU79" s="67"/>
      <c r="HV79" s="67"/>
      <c r="HW79" s="67"/>
      <c r="HX79" s="67"/>
      <c r="HY79" s="67"/>
      <c r="HZ79" s="67"/>
      <c r="IA79" s="67"/>
      <c r="IB79" s="67"/>
      <c r="IC79" s="67"/>
      <c r="ID79" s="67"/>
      <c r="IE79" s="67"/>
      <c r="IF79" s="67"/>
      <c r="IG79" s="67"/>
      <c r="IH79" s="67"/>
      <c r="II79" s="67"/>
      <c r="IJ79" s="67"/>
      <c r="IK79" s="67"/>
    </row>
    <row r="80" spans="1:245" ht="31.5" hidden="1" outlineLevel="1">
      <c r="A80" s="179" t="s">
        <v>750</v>
      </c>
      <c r="B80" s="180"/>
      <c r="C80" s="181"/>
      <c r="D80" s="182" t="s">
        <v>498</v>
      </c>
      <c r="E80" s="183">
        <f t="shared" si="1"/>
        <v>0.9</v>
      </c>
      <c r="F80" s="183">
        <v>0.9</v>
      </c>
      <c r="G80" s="183"/>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67"/>
      <c r="HD80" s="67"/>
      <c r="HE80" s="67"/>
      <c r="HF80" s="67"/>
      <c r="HG80" s="67"/>
      <c r="HH80" s="67"/>
      <c r="HI80" s="67"/>
      <c r="HJ80" s="67"/>
      <c r="HK80" s="67"/>
      <c r="HL80" s="67"/>
      <c r="HM80" s="67"/>
      <c r="HN80" s="67"/>
      <c r="HO80" s="67"/>
      <c r="HP80" s="67"/>
      <c r="HQ80" s="67"/>
      <c r="HR80" s="67"/>
      <c r="HS80" s="67"/>
      <c r="HT80" s="67"/>
      <c r="HU80" s="67"/>
      <c r="HV80" s="67"/>
      <c r="HW80" s="67"/>
      <c r="HX80" s="67"/>
      <c r="HY80" s="67"/>
      <c r="HZ80" s="67"/>
      <c r="IA80" s="67"/>
      <c r="IB80" s="67"/>
      <c r="IC80" s="67"/>
      <c r="ID80" s="67"/>
      <c r="IE80" s="67"/>
      <c r="IF80" s="67"/>
      <c r="IG80" s="67"/>
      <c r="IH80" s="67"/>
      <c r="II80" s="67"/>
      <c r="IJ80" s="67"/>
      <c r="IK80" s="67"/>
    </row>
    <row r="81" spans="1:245" ht="31.5" hidden="1" outlineLevel="1">
      <c r="A81" s="179" t="s">
        <v>751</v>
      </c>
      <c r="B81" s="180"/>
      <c r="C81" s="181"/>
      <c r="D81" s="182" t="s">
        <v>499</v>
      </c>
      <c r="E81" s="183">
        <f t="shared" si="1"/>
        <v>146.978</v>
      </c>
      <c r="F81" s="183"/>
      <c r="G81" s="183">
        <v>146.978</v>
      </c>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row>
    <row r="82" spans="1:245" ht="31.5" hidden="1" outlineLevel="1">
      <c r="A82" s="179" t="s">
        <v>752</v>
      </c>
      <c r="B82" s="180"/>
      <c r="C82" s="181"/>
      <c r="D82" s="182" t="s">
        <v>500</v>
      </c>
      <c r="E82" s="183">
        <f t="shared" si="1"/>
        <v>102.4</v>
      </c>
      <c r="F82" s="183">
        <v>102.4</v>
      </c>
      <c r="G82" s="183"/>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c r="FO82" s="67"/>
      <c r="FP82" s="67"/>
      <c r="FQ82" s="67"/>
      <c r="FR82" s="67"/>
      <c r="FS82" s="67"/>
      <c r="FT82" s="67"/>
      <c r="FU82" s="67"/>
      <c r="FV82" s="67"/>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row>
    <row r="83" spans="1:245" ht="31.5" hidden="1" outlineLevel="1">
      <c r="A83" s="179" t="s">
        <v>753</v>
      </c>
      <c r="B83" s="180"/>
      <c r="C83" s="181"/>
      <c r="D83" s="182" t="s">
        <v>501</v>
      </c>
      <c r="E83" s="183">
        <f t="shared" si="1"/>
        <v>12.9</v>
      </c>
      <c r="F83" s="183">
        <v>12.9</v>
      </c>
      <c r="G83" s="183"/>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c r="FO83" s="67"/>
      <c r="FP83" s="67"/>
      <c r="FQ83" s="67"/>
      <c r="FR83" s="67"/>
      <c r="FS83" s="67"/>
      <c r="FT83" s="67"/>
      <c r="FU83" s="67"/>
      <c r="FV83" s="67"/>
      <c r="FW83" s="67"/>
      <c r="FX83" s="67"/>
      <c r="FY83" s="67"/>
      <c r="FZ83" s="67"/>
      <c r="GA83" s="67"/>
      <c r="GB83" s="67"/>
      <c r="GC83" s="67"/>
      <c r="GD83" s="67"/>
      <c r="GE83" s="67"/>
      <c r="GF83" s="67"/>
      <c r="GG83" s="67"/>
      <c r="GH83" s="67"/>
      <c r="GI83" s="67"/>
      <c r="GJ83" s="67"/>
      <c r="GK83" s="67"/>
      <c r="GL83" s="67"/>
      <c r="GM83" s="67"/>
      <c r="GN83" s="67"/>
      <c r="GO83" s="67"/>
      <c r="GP83" s="67"/>
      <c r="GQ83" s="67"/>
      <c r="GR83" s="67"/>
      <c r="GS83" s="67"/>
      <c r="GT83" s="67"/>
      <c r="GU83" s="67"/>
      <c r="GV83" s="67"/>
      <c r="GW83" s="67"/>
      <c r="GX83" s="67"/>
      <c r="GY83" s="67"/>
      <c r="GZ83" s="67"/>
      <c r="HA83" s="67"/>
      <c r="HB83" s="67"/>
      <c r="HC83" s="67"/>
      <c r="HD83" s="67"/>
      <c r="HE83" s="67"/>
      <c r="HF83" s="67"/>
      <c r="HG83" s="67"/>
      <c r="HH83" s="67"/>
      <c r="HI83" s="67"/>
      <c r="HJ83" s="67"/>
      <c r="HK83" s="67"/>
      <c r="HL83" s="67"/>
      <c r="HM83" s="67"/>
      <c r="HN83" s="67"/>
      <c r="HO83" s="67"/>
      <c r="HP83" s="67"/>
      <c r="HQ83" s="67"/>
      <c r="HR83" s="67"/>
      <c r="HS83" s="67"/>
      <c r="HT83" s="67"/>
      <c r="HU83" s="67"/>
      <c r="HV83" s="67"/>
      <c r="HW83" s="67"/>
      <c r="HX83" s="67"/>
      <c r="HY83" s="67"/>
      <c r="HZ83" s="67"/>
      <c r="IA83" s="67"/>
      <c r="IB83" s="67"/>
      <c r="IC83" s="67"/>
      <c r="ID83" s="67"/>
      <c r="IE83" s="67"/>
      <c r="IF83" s="67"/>
      <c r="IG83" s="67"/>
      <c r="IH83" s="67"/>
      <c r="II83" s="67"/>
      <c r="IJ83" s="67"/>
      <c r="IK83" s="67"/>
    </row>
    <row r="84" spans="1:245" ht="31.5" hidden="1" outlineLevel="1">
      <c r="A84" s="179" t="s">
        <v>754</v>
      </c>
      <c r="B84" s="180"/>
      <c r="C84" s="181"/>
      <c r="D84" s="187" t="s">
        <v>502</v>
      </c>
      <c r="E84" s="183">
        <f t="shared" si="1"/>
        <v>5.4</v>
      </c>
      <c r="F84" s="183">
        <v>5.4</v>
      </c>
      <c r="G84" s="183"/>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c r="FO84" s="67"/>
      <c r="FP84" s="67"/>
      <c r="FQ84" s="67"/>
      <c r="FR84" s="67"/>
      <c r="FS84" s="67"/>
      <c r="FT84" s="67"/>
      <c r="FU84" s="67"/>
      <c r="FV84" s="67"/>
      <c r="FW84" s="67"/>
      <c r="FX84" s="67"/>
      <c r="FY84" s="67"/>
      <c r="FZ84" s="67"/>
      <c r="GA84" s="67"/>
      <c r="GB84" s="67"/>
      <c r="GC84" s="67"/>
      <c r="GD84" s="67"/>
      <c r="GE84" s="67"/>
      <c r="GF84" s="67"/>
      <c r="GG84" s="67"/>
      <c r="GH84" s="67"/>
      <c r="GI84" s="67"/>
      <c r="GJ84" s="67"/>
      <c r="GK84" s="67"/>
      <c r="GL84" s="67"/>
      <c r="GM84" s="67"/>
      <c r="GN84" s="67"/>
      <c r="GO84" s="67"/>
      <c r="GP84" s="67"/>
      <c r="GQ84" s="67"/>
      <c r="GR84" s="67"/>
      <c r="GS84" s="67"/>
      <c r="GT84" s="67"/>
      <c r="GU84" s="67"/>
      <c r="GV84" s="67"/>
      <c r="GW84" s="67"/>
      <c r="GX84" s="67"/>
      <c r="GY84" s="67"/>
      <c r="GZ84" s="67"/>
      <c r="HA84" s="67"/>
      <c r="HB84" s="67"/>
      <c r="HC84" s="67"/>
      <c r="HD84" s="67"/>
      <c r="HE84" s="67"/>
      <c r="HF84" s="67"/>
      <c r="HG84" s="67"/>
      <c r="HH84" s="67"/>
      <c r="HI84" s="67"/>
      <c r="HJ84" s="67"/>
      <c r="HK84" s="67"/>
      <c r="HL84" s="67"/>
      <c r="HM84" s="67"/>
      <c r="HN84" s="67"/>
      <c r="HO84" s="67"/>
      <c r="HP84" s="67"/>
      <c r="HQ84" s="67"/>
      <c r="HR84" s="67"/>
      <c r="HS84" s="67"/>
      <c r="HT84" s="67"/>
      <c r="HU84" s="67"/>
      <c r="HV84" s="67"/>
      <c r="HW84" s="67"/>
      <c r="HX84" s="67"/>
      <c r="HY84" s="67"/>
      <c r="HZ84" s="67"/>
      <c r="IA84" s="67"/>
      <c r="IB84" s="67"/>
      <c r="IC84" s="67"/>
      <c r="ID84" s="67"/>
      <c r="IE84" s="67"/>
      <c r="IF84" s="67"/>
      <c r="IG84" s="67"/>
      <c r="IH84" s="67"/>
      <c r="II84" s="67"/>
      <c r="IJ84" s="67"/>
      <c r="IK84" s="67"/>
    </row>
    <row r="85" spans="1:245" ht="15.75" hidden="1" outlineLevel="1">
      <c r="A85" s="179" t="s">
        <v>755</v>
      </c>
      <c r="B85" s="180"/>
      <c r="C85" s="181"/>
      <c r="D85" s="182" t="s">
        <v>503</v>
      </c>
      <c r="E85" s="183">
        <f t="shared" si="1"/>
        <v>120.54400000000037</v>
      </c>
      <c r="F85" s="183">
        <v>2.944</v>
      </c>
      <c r="G85" s="183">
        <v>117.60000000000036</v>
      </c>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c r="IJ85" s="67"/>
      <c r="IK85" s="67"/>
    </row>
    <row r="86" spans="1:245" ht="31.5" hidden="1" outlineLevel="1">
      <c r="A86" s="179" t="s">
        <v>756</v>
      </c>
      <c r="B86" s="180"/>
      <c r="C86" s="181"/>
      <c r="D86" s="188" t="s">
        <v>504</v>
      </c>
      <c r="E86" s="183">
        <f t="shared" si="1"/>
        <v>98.7</v>
      </c>
      <c r="F86" s="183"/>
      <c r="G86" s="183">
        <v>98.7</v>
      </c>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c r="HP86" s="67"/>
      <c r="HQ86" s="67"/>
      <c r="HR86" s="67"/>
      <c r="HS86" s="67"/>
      <c r="HT86" s="67"/>
      <c r="HU86" s="67"/>
      <c r="HV86" s="67"/>
      <c r="HW86" s="67"/>
      <c r="HX86" s="67"/>
      <c r="HY86" s="67"/>
      <c r="HZ86" s="67"/>
      <c r="IA86" s="67"/>
      <c r="IB86" s="67"/>
      <c r="IC86" s="67"/>
      <c r="ID86" s="67"/>
      <c r="IE86" s="67"/>
      <c r="IF86" s="67"/>
      <c r="IG86" s="67"/>
      <c r="IH86" s="67"/>
      <c r="II86" s="67"/>
      <c r="IJ86" s="67"/>
      <c r="IK86" s="67"/>
    </row>
    <row r="87" spans="1:245" ht="15.75" hidden="1" outlineLevel="1">
      <c r="A87" s="179" t="s">
        <v>757</v>
      </c>
      <c r="B87" s="180"/>
      <c r="C87" s="181"/>
      <c r="D87" s="182" t="s">
        <v>505</v>
      </c>
      <c r="E87" s="183">
        <f t="shared" si="1"/>
        <v>60</v>
      </c>
      <c r="F87" s="183"/>
      <c r="G87" s="183">
        <v>60</v>
      </c>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c r="HP87" s="67"/>
      <c r="HQ87" s="67"/>
      <c r="HR87" s="67"/>
      <c r="HS87" s="67"/>
      <c r="HT87" s="67"/>
      <c r="HU87" s="67"/>
      <c r="HV87" s="67"/>
      <c r="HW87" s="67"/>
      <c r="HX87" s="67"/>
      <c r="HY87" s="67"/>
      <c r="HZ87" s="67"/>
      <c r="IA87" s="67"/>
      <c r="IB87" s="67"/>
      <c r="IC87" s="67"/>
      <c r="ID87" s="67"/>
      <c r="IE87" s="67"/>
      <c r="IF87" s="67"/>
      <c r="IG87" s="67"/>
      <c r="IH87" s="67"/>
      <c r="II87" s="67"/>
      <c r="IJ87" s="67"/>
      <c r="IK87" s="67"/>
    </row>
    <row r="88" spans="1:245" ht="31.5" hidden="1" outlineLevel="1">
      <c r="A88" s="179" t="s">
        <v>758</v>
      </c>
      <c r="B88" s="180"/>
      <c r="C88" s="181"/>
      <c r="D88" s="182" t="s">
        <v>462</v>
      </c>
      <c r="E88" s="183">
        <f t="shared" si="1"/>
        <v>567.394</v>
      </c>
      <c r="F88" s="183"/>
      <c r="G88" s="183">
        <v>567.394</v>
      </c>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c r="HP88" s="67"/>
      <c r="HQ88" s="67"/>
      <c r="HR88" s="67"/>
      <c r="HS88" s="67"/>
      <c r="HT88" s="67"/>
      <c r="HU88" s="67"/>
      <c r="HV88" s="67"/>
      <c r="HW88" s="67"/>
      <c r="HX88" s="67"/>
      <c r="HY88" s="67"/>
      <c r="HZ88" s="67"/>
      <c r="IA88" s="67"/>
      <c r="IB88" s="67"/>
      <c r="IC88" s="67"/>
      <c r="ID88" s="67"/>
      <c r="IE88" s="67"/>
      <c r="IF88" s="67"/>
      <c r="IG88" s="67"/>
      <c r="IH88" s="67"/>
      <c r="II88" s="67"/>
      <c r="IJ88" s="67"/>
      <c r="IK88" s="67"/>
    </row>
    <row r="89" spans="1:245" ht="31.5" hidden="1" outlineLevel="1">
      <c r="A89" s="179" t="s">
        <v>759</v>
      </c>
      <c r="B89" s="180"/>
      <c r="C89" s="181"/>
      <c r="D89" s="188" t="s">
        <v>506</v>
      </c>
      <c r="E89" s="183">
        <f t="shared" si="1"/>
        <v>10</v>
      </c>
      <c r="F89" s="183"/>
      <c r="G89" s="183">
        <v>10</v>
      </c>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row>
    <row r="90" spans="1:245" ht="15.75" hidden="1" outlineLevel="1">
      <c r="A90" s="179" t="s">
        <v>760</v>
      </c>
      <c r="B90" s="180"/>
      <c r="C90" s="181"/>
      <c r="D90" s="182" t="s">
        <v>507</v>
      </c>
      <c r="E90" s="183">
        <f t="shared" si="1"/>
        <v>604.4</v>
      </c>
      <c r="F90" s="183">
        <f>604.4</f>
        <v>604.4</v>
      </c>
      <c r="G90" s="183"/>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7"/>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7"/>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row>
    <row r="91" spans="1:245" s="72" customFormat="1" ht="15.75" collapsed="1">
      <c r="A91" s="180" t="s">
        <v>508</v>
      </c>
      <c r="B91" s="180"/>
      <c r="C91" s="181"/>
      <c r="D91" s="346" t="s">
        <v>509</v>
      </c>
      <c r="E91" s="183">
        <f>SUBTOTAL(9,E92:E92)</f>
        <v>10.946</v>
      </c>
      <c r="F91" s="183">
        <f>SUBTOTAL(9,F92:F92)</f>
        <v>10.946</v>
      </c>
      <c r="G91" s="183">
        <f>SUBTOTAL(9,G92:G92)</f>
        <v>0</v>
      </c>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5"/>
      <c r="FB91" s="65"/>
      <c r="FC91" s="65"/>
      <c r="FD91" s="65"/>
      <c r="FE91" s="65"/>
      <c r="FF91" s="65"/>
      <c r="FG91" s="65"/>
      <c r="FH91" s="65"/>
      <c r="FI91" s="65"/>
      <c r="FJ91" s="65"/>
      <c r="FK91" s="65"/>
      <c r="FL91" s="65"/>
      <c r="FM91" s="65"/>
      <c r="FN91" s="65"/>
      <c r="FO91" s="65"/>
      <c r="FP91" s="65"/>
      <c r="FQ91" s="65"/>
      <c r="FR91" s="65"/>
      <c r="FS91" s="65"/>
      <c r="FT91" s="65"/>
      <c r="FU91" s="65"/>
      <c r="FV91" s="65"/>
      <c r="FW91" s="65"/>
      <c r="FX91" s="65"/>
      <c r="FY91" s="65"/>
      <c r="FZ91" s="65"/>
      <c r="GA91" s="65"/>
      <c r="GB91" s="65"/>
      <c r="GC91" s="65"/>
      <c r="GD91" s="65"/>
      <c r="GE91" s="65"/>
      <c r="GF91" s="65"/>
      <c r="GG91" s="65"/>
      <c r="GH91" s="65"/>
      <c r="GI91" s="65"/>
      <c r="GJ91" s="65"/>
      <c r="GK91" s="65"/>
      <c r="GL91" s="65"/>
      <c r="GM91" s="65"/>
      <c r="GN91" s="65"/>
      <c r="GO91" s="65"/>
      <c r="GP91" s="65"/>
      <c r="GQ91" s="65"/>
      <c r="GR91" s="65"/>
      <c r="GS91" s="65"/>
      <c r="GT91" s="65"/>
      <c r="GU91" s="65"/>
      <c r="GV91" s="65"/>
      <c r="GW91" s="65"/>
      <c r="GX91" s="65"/>
      <c r="GY91" s="65"/>
      <c r="GZ91" s="65"/>
      <c r="HA91" s="65"/>
      <c r="HB91" s="65"/>
      <c r="HC91" s="65"/>
      <c r="HD91" s="65"/>
      <c r="HE91" s="65"/>
      <c r="HF91" s="65"/>
      <c r="HG91" s="65"/>
      <c r="HH91" s="65"/>
      <c r="HI91" s="65"/>
      <c r="HJ91" s="65"/>
      <c r="HK91" s="65"/>
      <c r="HL91" s="65"/>
      <c r="HM91" s="65"/>
      <c r="HN91" s="65"/>
      <c r="HO91" s="65"/>
      <c r="HP91" s="65"/>
      <c r="HQ91" s="65"/>
      <c r="HR91" s="65"/>
      <c r="HS91" s="65"/>
      <c r="HT91" s="65"/>
      <c r="HU91" s="65"/>
      <c r="HV91" s="65"/>
      <c r="HW91" s="65"/>
      <c r="HX91" s="65"/>
      <c r="HY91" s="65"/>
      <c r="HZ91" s="65"/>
      <c r="IA91" s="65"/>
      <c r="IB91" s="65"/>
      <c r="IC91" s="65"/>
      <c r="ID91" s="65"/>
      <c r="IE91" s="65"/>
      <c r="IF91" s="65"/>
      <c r="IG91" s="65"/>
      <c r="IH91" s="65"/>
      <c r="II91" s="65"/>
      <c r="IJ91" s="65"/>
      <c r="IK91" s="65"/>
    </row>
    <row r="92" spans="1:245" ht="15.75" hidden="1" outlineLevel="1">
      <c r="A92" s="180">
        <v>1</v>
      </c>
      <c r="B92" s="180"/>
      <c r="C92" s="181"/>
      <c r="D92" s="189" t="s">
        <v>510</v>
      </c>
      <c r="E92" s="183">
        <f>F92+G92</f>
        <v>10.946</v>
      </c>
      <c r="F92" s="183">
        <v>10.946</v>
      </c>
      <c r="G92" s="183"/>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c r="FX92" s="67"/>
      <c r="FY92" s="67"/>
      <c r="FZ92" s="67"/>
      <c r="GA92" s="67"/>
      <c r="GB92" s="67"/>
      <c r="GC92" s="67"/>
      <c r="GD92" s="67"/>
      <c r="GE92" s="67"/>
      <c r="GF92" s="67"/>
      <c r="GG92" s="67"/>
      <c r="GH92" s="67"/>
      <c r="GI92" s="67"/>
      <c r="GJ92" s="67"/>
      <c r="GK92" s="67"/>
      <c r="GL92" s="67"/>
      <c r="GM92" s="67"/>
      <c r="GN92" s="67"/>
      <c r="GO92" s="67"/>
      <c r="GP92" s="67"/>
      <c r="GQ92" s="67"/>
      <c r="GR92" s="67"/>
      <c r="GS92" s="67"/>
      <c r="GT92" s="67"/>
      <c r="GU92" s="67"/>
      <c r="GV92" s="67"/>
      <c r="GW92" s="67"/>
      <c r="GX92" s="67"/>
      <c r="GY92" s="67"/>
      <c r="GZ92" s="67"/>
      <c r="HA92" s="67"/>
      <c r="HB92" s="67"/>
      <c r="HC92" s="67"/>
      <c r="HD92" s="67"/>
      <c r="HE92" s="67"/>
      <c r="HF92" s="67"/>
      <c r="HG92" s="67"/>
      <c r="HH92" s="67"/>
      <c r="HI92" s="67"/>
      <c r="HJ92" s="67"/>
      <c r="HK92" s="67"/>
      <c r="HL92" s="67"/>
      <c r="HM92" s="67"/>
      <c r="HN92" s="67"/>
      <c r="HO92" s="67"/>
      <c r="HP92" s="67"/>
      <c r="HQ92" s="67"/>
      <c r="HR92" s="67"/>
      <c r="HS92" s="67"/>
      <c r="HT92" s="67"/>
      <c r="HU92" s="67"/>
      <c r="HV92" s="67"/>
      <c r="HW92" s="67"/>
      <c r="HX92" s="67"/>
      <c r="HY92" s="67"/>
      <c r="HZ92" s="67"/>
      <c r="IA92" s="67"/>
      <c r="IB92" s="67"/>
      <c r="IC92" s="67"/>
      <c r="ID92" s="67"/>
      <c r="IE92" s="67"/>
      <c r="IF92" s="67"/>
      <c r="IG92" s="67"/>
      <c r="IH92" s="67"/>
      <c r="II92" s="67"/>
      <c r="IJ92" s="67"/>
      <c r="IK92" s="67"/>
    </row>
    <row r="93" spans="1:245" s="72" customFormat="1" ht="15.75" collapsed="1">
      <c r="A93" s="180" t="s">
        <v>511</v>
      </c>
      <c r="B93" s="180"/>
      <c r="C93" s="181"/>
      <c r="D93" s="346" t="s">
        <v>512</v>
      </c>
      <c r="E93" s="183">
        <f>SUBTOTAL(9,E94:E95)</f>
        <v>6240.8020000000015</v>
      </c>
      <c r="F93" s="183">
        <f>SUBTOTAL(9,F94:F95)</f>
        <v>106.676</v>
      </c>
      <c r="G93" s="183">
        <f>SUBTOTAL(9,G94:G95)</f>
        <v>6134.126000000001</v>
      </c>
      <c r="H93" s="73"/>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c r="ER93" s="65"/>
      <c r="ES93" s="65"/>
      <c r="ET93" s="65"/>
      <c r="EU93" s="65"/>
      <c r="EV93" s="65"/>
      <c r="EW93" s="65"/>
      <c r="EX93" s="65"/>
      <c r="EY93" s="65"/>
      <c r="EZ93" s="65"/>
      <c r="FA93" s="65"/>
      <c r="FB93" s="65"/>
      <c r="FC93" s="65"/>
      <c r="FD93" s="65"/>
      <c r="FE93" s="65"/>
      <c r="FF93" s="65"/>
      <c r="FG93" s="65"/>
      <c r="FH93" s="65"/>
      <c r="FI93" s="65"/>
      <c r="FJ93" s="65"/>
      <c r="FK93" s="65"/>
      <c r="FL93" s="65"/>
      <c r="FM93" s="65"/>
      <c r="FN93" s="65"/>
      <c r="FO93" s="65"/>
      <c r="FP93" s="65"/>
      <c r="FQ93" s="65"/>
      <c r="FR93" s="65"/>
      <c r="FS93" s="65"/>
      <c r="FT93" s="65"/>
      <c r="FU93" s="65"/>
      <c r="FV93" s="65"/>
      <c r="FW93" s="65"/>
      <c r="FX93" s="65"/>
      <c r="FY93" s="65"/>
      <c r="FZ93" s="65"/>
      <c r="GA93" s="65"/>
      <c r="GB93" s="65"/>
      <c r="GC93" s="65"/>
      <c r="GD93" s="65"/>
      <c r="GE93" s="65"/>
      <c r="GF93" s="65"/>
      <c r="GG93" s="65"/>
      <c r="GH93" s="65"/>
      <c r="GI93" s="65"/>
      <c r="GJ93" s="65"/>
      <c r="GK93" s="65"/>
      <c r="GL93" s="65"/>
      <c r="GM93" s="65"/>
      <c r="GN93" s="65"/>
      <c r="GO93" s="65"/>
      <c r="GP93" s="65"/>
      <c r="GQ93" s="65"/>
      <c r="GR93" s="65"/>
      <c r="GS93" s="65"/>
      <c r="GT93" s="65"/>
      <c r="GU93" s="65"/>
      <c r="GV93" s="65"/>
      <c r="GW93" s="65"/>
      <c r="GX93" s="65"/>
      <c r="GY93" s="65"/>
      <c r="GZ93" s="65"/>
      <c r="HA93" s="65"/>
      <c r="HB93" s="65"/>
      <c r="HC93" s="65"/>
      <c r="HD93" s="65"/>
      <c r="HE93" s="65"/>
      <c r="HF93" s="65"/>
      <c r="HG93" s="65"/>
      <c r="HH93" s="65"/>
      <c r="HI93" s="65"/>
      <c r="HJ93" s="65"/>
      <c r="HK93" s="65"/>
      <c r="HL93" s="65"/>
      <c r="HM93" s="65"/>
      <c r="HN93" s="65"/>
      <c r="HO93" s="65"/>
      <c r="HP93" s="65"/>
      <c r="HQ93" s="65"/>
      <c r="HR93" s="65"/>
      <c r="HS93" s="65"/>
      <c r="HT93" s="65"/>
      <c r="HU93" s="65"/>
      <c r="HV93" s="65"/>
      <c r="HW93" s="65"/>
      <c r="HX93" s="65"/>
      <c r="HY93" s="65"/>
      <c r="HZ93" s="65"/>
      <c r="IA93" s="65"/>
      <c r="IB93" s="65"/>
      <c r="IC93" s="65"/>
      <c r="ID93" s="65"/>
      <c r="IE93" s="65"/>
      <c r="IF93" s="65"/>
      <c r="IG93" s="65"/>
      <c r="IH93" s="65"/>
      <c r="II93" s="65"/>
      <c r="IJ93" s="65"/>
      <c r="IK93" s="65"/>
    </row>
    <row r="94" spans="1:245" ht="31.5" hidden="1" outlineLevel="1">
      <c r="A94" s="180">
        <v>1</v>
      </c>
      <c r="B94" s="180"/>
      <c r="C94" s="181"/>
      <c r="D94" s="182" t="s">
        <v>513</v>
      </c>
      <c r="E94" s="183">
        <f>F94+G94</f>
        <v>6134.126000000001</v>
      </c>
      <c r="F94" s="183"/>
      <c r="G94" s="183">
        <v>6134.126000000001</v>
      </c>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c r="FO94" s="67"/>
      <c r="FP94" s="67"/>
      <c r="FQ94" s="67"/>
      <c r="FR94" s="67"/>
      <c r="FS94" s="67"/>
      <c r="FT94" s="67"/>
      <c r="FU94" s="67"/>
      <c r="FV94" s="67"/>
      <c r="FW94" s="67"/>
      <c r="FX94" s="67"/>
      <c r="FY94" s="67"/>
      <c r="FZ94" s="67"/>
      <c r="GA94" s="67"/>
      <c r="GB94" s="67"/>
      <c r="GC94" s="67"/>
      <c r="GD94" s="67"/>
      <c r="GE94" s="67"/>
      <c r="GF94" s="67"/>
      <c r="GG94" s="67"/>
      <c r="GH94" s="67"/>
      <c r="GI94" s="67"/>
      <c r="GJ94" s="67"/>
      <c r="GK94" s="67"/>
      <c r="GL94" s="67"/>
      <c r="GM94" s="67"/>
      <c r="GN94" s="67"/>
      <c r="GO94" s="67"/>
      <c r="GP94" s="67"/>
      <c r="GQ94" s="67"/>
      <c r="GR94" s="67"/>
      <c r="GS94" s="67"/>
      <c r="GT94" s="67"/>
      <c r="GU94" s="67"/>
      <c r="GV94" s="67"/>
      <c r="GW94" s="67"/>
      <c r="GX94" s="67"/>
      <c r="GY94" s="67"/>
      <c r="GZ94" s="67"/>
      <c r="HA94" s="67"/>
      <c r="HB94" s="67"/>
      <c r="HC94" s="67"/>
      <c r="HD94" s="67"/>
      <c r="HE94" s="67"/>
      <c r="HF94" s="67"/>
      <c r="HG94" s="67"/>
      <c r="HH94" s="67"/>
      <c r="HI94" s="67"/>
      <c r="HJ94" s="67"/>
      <c r="HK94" s="67"/>
      <c r="HL94" s="67"/>
      <c r="HM94" s="67"/>
      <c r="HN94" s="67"/>
      <c r="HO94" s="67"/>
      <c r="HP94" s="67"/>
      <c r="HQ94" s="67"/>
      <c r="HR94" s="67"/>
      <c r="HS94" s="67"/>
      <c r="HT94" s="67"/>
      <c r="HU94" s="67"/>
      <c r="HV94" s="67"/>
      <c r="HW94" s="67"/>
      <c r="HX94" s="67"/>
      <c r="HY94" s="67"/>
      <c r="HZ94" s="67"/>
      <c r="IA94" s="67"/>
      <c r="IB94" s="67"/>
      <c r="IC94" s="67"/>
      <c r="ID94" s="67"/>
      <c r="IE94" s="67"/>
      <c r="IF94" s="67"/>
      <c r="IG94" s="67"/>
      <c r="IH94" s="67"/>
      <c r="II94" s="67"/>
      <c r="IJ94" s="67"/>
      <c r="IK94" s="67"/>
    </row>
    <row r="95" spans="1:245" ht="15.75" hidden="1" outlineLevel="1">
      <c r="A95" s="180">
        <v>2</v>
      </c>
      <c r="B95" s="180"/>
      <c r="C95" s="181"/>
      <c r="D95" s="182" t="s">
        <v>514</v>
      </c>
      <c r="E95" s="183">
        <f>F95+G95</f>
        <v>106.676</v>
      </c>
      <c r="F95" s="183">
        <v>106.676</v>
      </c>
      <c r="G95" s="183"/>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c r="FO95" s="67"/>
      <c r="FP95" s="67"/>
      <c r="FQ95" s="67"/>
      <c r="FR95" s="67"/>
      <c r="FS95" s="67"/>
      <c r="FT95" s="67"/>
      <c r="FU95" s="67"/>
      <c r="FV95" s="67"/>
      <c r="FW95" s="67"/>
      <c r="FX95" s="67"/>
      <c r="FY95" s="67"/>
      <c r="FZ95" s="67"/>
      <c r="GA95" s="67"/>
      <c r="GB95" s="67"/>
      <c r="GC95" s="67"/>
      <c r="GD95" s="67"/>
      <c r="GE95" s="67"/>
      <c r="GF95" s="67"/>
      <c r="GG95" s="67"/>
      <c r="GH95" s="67"/>
      <c r="GI95" s="67"/>
      <c r="GJ95" s="67"/>
      <c r="GK95" s="67"/>
      <c r="GL95" s="67"/>
      <c r="GM95" s="67"/>
      <c r="GN95" s="67"/>
      <c r="GO95" s="67"/>
      <c r="GP95" s="67"/>
      <c r="GQ95" s="67"/>
      <c r="GR95" s="67"/>
      <c r="GS95" s="67"/>
      <c r="GT95" s="67"/>
      <c r="GU95" s="67"/>
      <c r="GV95" s="67"/>
      <c r="GW95" s="67"/>
      <c r="GX95" s="67"/>
      <c r="GY95" s="67"/>
      <c r="GZ95" s="67"/>
      <c r="HA95" s="67"/>
      <c r="HB95" s="67"/>
      <c r="HC95" s="67"/>
      <c r="HD95" s="67"/>
      <c r="HE95" s="67"/>
      <c r="HF95" s="67"/>
      <c r="HG95" s="67"/>
      <c r="HH95" s="67"/>
      <c r="HI95" s="67"/>
      <c r="HJ95" s="67"/>
      <c r="HK95" s="67"/>
      <c r="HL95" s="67"/>
      <c r="HM95" s="67"/>
      <c r="HN95" s="67"/>
      <c r="HO95" s="67"/>
      <c r="HP95" s="67"/>
      <c r="HQ95" s="67"/>
      <c r="HR95" s="67"/>
      <c r="HS95" s="67"/>
      <c r="HT95" s="67"/>
      <c r="HU95" s="67"/>
      <c r="HV95" s="67"/>
      <c r="HW95" s="67"/>
      <c r="HX95" s="67"/>
      <c r="HY95" s="67"/>
      <c r="HZ95" s="67"/>
      <c r="IA95" s="67"/>
      <c r="IB95" s="67"/>
      <c r="IC95" s="67"/>
      <c r="ID95" s="67"/>
      <c r="IE95" s="67"/>
      <c r="IF95" s="67"/>
      <c r="IG95" s="67"/>
      <c r="IH95" s="67"/>
      <c r="II95" s="67"/>
      <c r="IJ95" s="67"/>
      <c r="IK95" s="67"/>
    </row>
    <row r="96" spans="1:245" s="72" customFormat="1" ht="15.75" collapsed="1">
      <c r="A96" s="180" t="s">
        <v>515</v>
      </c>
      <c r="B96" s="180"/>
      <c r="C96" s="181"/>
      <c r="D96" s="346" t="s">
        <v>516</v>
      </c>
      <c r="E96" s="183">
        <f>SUBTOTAL(9,E97:E100)</f>
        <v>1184.0127559999996</v>
      </c>
      <c r="F96" s="183">
        <f>SUBTOTAL(9,F97:F100)</f>
        <v>1184.0127559999996</v>
      </c>
      <c r="G96" s="183">
        <f>SUBTOTAL(9,G97:G100)</f>
        <v>0</v>
      </c>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c r="ER96" s="65"/>
      <c r="ES96" s="65"/>
      <c r="ET96" s="65"/>
      <c r="EU96" s="65"/>
      <c r="EV96" s="65"/>
      <c r="EW96" s="65"/>
      <c r="EX96" s="65"/>
      <c r="EY96" s="65"/>
      <c r="EZ96" s="65"/>
      <c r="FA96" s="65"/>
      <c r="FB96" s="65"/>
      <c r="FC96" s="65"/>
      <c r="FD96" s="65"/>
      <c r="FE96" s="65"/>
      <c r="FF96" s="65"/>
      <c r="FG96" s="65"/>
      <c r="FH96" s="65"/>
      <c r="FI96" s="65"/>
      <c r="FJ96" s="65"/>
      <c r="FK96" s="65"/>
      <c r="FL96" s="65"/>
      <c r="FM96" s="65"/>
      <c r="FN96" s="65"/>
      <c r="FO96" s="65"/>
      <c r="FP96" s="65"/>
      <c r="FQ96" s="65"/>
      <c r="FR96" s="65"/>
      <c r="FS96" s="65"/>
      <c r="FT96" s="65"/>
      <c r="FU96" s="65"/>
      <c r="FV96" s="65"/>
      <c r="FW96" s="65"/>
      <c r="FX96" s="65"/>
      <c r="FY96" s="65"/>
      <c r="FZ96" s="65"/>
      <c r="GA96" s="65"/>
      <c r="GB96" s="65"/>
      <c r="GC96" s="65"/>
      <c r="GD96" s="65"/>
      <c r="GE96" s="65"/>
      <c r="GF96" s="65"/>
      <c r="GG96" s="65"/>
      <c r="GH96" s="65"/>
      <c r="GI96" s="65"/>
      <c r="GJ96" s="65"/>
      <c r="GK96" s="65"/>
      <c r="GL96" s="65"/>
      <c r="GM96" s="65"/>
      <c r="GN96" s="65"/>
      <c r="GO96" s="65"/>
      <c r="GP96" s="65"/>
      <c r="GQ96" s="65"/>
      <c r="GR96" s="65"/>
      <c r="GS96" s="65"/>
      <c r="GT96" s="65"/>
      <c r="GU96" s="65"/>
      <c r="GV96" s="65"/>
      <c r="GW96" s="65"/>
      <c r="GX96" s="65"/>
      <c r="GY96" s="65"/>
      <c r="GZ96" s="65"/>
      <c r="HA96" s="65"/>
      <c r="HB96" s="65"/>
      <c r="HC96" s="65"/>
      <c r="HD96" s="65"/>
      <c r="HE96" s="65"/>
      <c r="HF96" s="65"/>
      <c r="HG96" s="65"/>
      <c r="HH96" s="65"/>
      <c r="HI96" s="65"/>
      <c r="HJ96" s="65"/>
      <c r="HK96" s="65"/>
      <c r="HL96" s="65"/>
      <c r="HM96" s="65"/>
      <c r="HN96" s="65"/>
      <c r="HO96" s="65"/>
      <c r="HP96" s="65"/>
      <c r="HQ96" s="65"/>
      <c r="HR96" s="65"/>
      <c r="HS96" s="65"/>
      <c r="HT96" s="65"/>
      <c r="HU96" s="65"/>
      <c r="HV96" s="65"/>
      <c r="HW96" s="65"/>
      <c r="HX96" s="65"/>
      <c r="HY96" s="65"/>
      <c r="HZ96" s="65"/>
      <c r="IA96" s="65"/>
      <c r="IB96" s="65"/>
      <c r="IC96" s="65"/>
      <c r="ID96" s="65"/>
      <c r="IE96" s="65"/>
      <c r="IF96" s="65"/>
      <c r="IG96" s="65"/>
      <c r="IH96" s="65"/>
      <c r="II96" s="65"/>
      <c r="IJ96" s="65"/>
      <c r="IK96" s="65"/>
    </row>
    <row r="97" spans="1:245" ht="31.5" hidden="1" outlineLevel="1">
      <c r="A97" s="180">
        <v>1</v>
      </c>
      <c r="B97" s="180"/>
      <c r="C97" s="181"/>
      <c r="D97" s="188" t="s">
        <v>517</v>
      </c>
      <c r="E97" s="183">
        <f>F97+G97</f>
        <v>168.3529999999996</v>
      </c>
      <c r="F97" s="183">
        <v>168.3529999999996</v>
      </c>
      <c r="G97" s="183"/>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c r="FS97" s="61"/>
      <c r="FT97" s="61"/>
      <c r="FU97" s="61"/>
      <c r="FV97" s="61"/>
      <c r="FW97" s="61"/>
      <c r="FX97" s="61"/>
      <c r="FY97" s="61"/>
      <c r="FZ97" s="61"/>
      <c r="GA97" s="61"/>
      <c r="GB97" s="61"/>
      <c r="GC97" s="61"/>
      <c r="GD97" s="61"/>
      <c r="GE97" s="61"/>
      <c r="GF97" s="61"/>
      <c r="GG97" s="61"/>
      <c r="GH97" s="61"/>
      <c r="GI97" s="61"/>
      <c r="GJ97" s="61"/>
      <c r="GK97" s="61"/>
      <c r="GL97" s="61"/>
      <c r="GM97" s="61"/>
      <c r="GN97" s="61"/>
      <c r="GO97" s="61"/>
      <c r="GP97" s="61"/>
      <c r="GQ97" s="61"/>
      <c r="GR97" s="61"/>
      <c r="GS97" s="61"/>
      <c r="GT97" s="61"/>
      <c r="GU97" s="61"/>
      <c r="GV97" s="61"/>
      <c r="GW97" s="61"/>
      <c r="GX97" s="61"/>
      <c r="GY97" s="61"/>
      <c r="GZ97" s="61"/>
      <c r="HA97" s="61"/>
      <c r="HB97" s="61"/>
      <c r="HC97" s="61"/>
      <c r="HD97" s="61"/>
      <c r="HE97" s="61"/>
      <c r="HF97" s="61"/>
      <c r="HG97" s="61"/>
      <c r="HH97" s="61"/>
      <c r="HI97" s="61"/>
      <c r="HJ97" s="61"/>
      <c r="HK97" s="61"/>
      <c r="HL97" s="61"/>
      <c r="HM97" s="61"/>
      <c r="HN97" s="61"/>
      <c r="HO97" s="61"/>
      <c r="HP97" s="61"/>
      <c r="HQ97" s="61"/>
      <c r="HR97" s="61"/>
      <c r="HS97" s="61"/>
      <c r="HT97" s="61"/>
      <c r="HU97" s="61"/>
      <c r="HV97" s="61"/>
      <c r="HW97" s="61"/>
      <c r="HX97" s="61"/>
      <c r="HY97" s="61"/>
      <c r="HZ97" s="61"/>
      <c r="IA97" s="61"/>
      <c r="IB97" s="61"/>
      <c r="IC97" s="61"/>
      <c r="ID97" s="61"/>
      <c r="IE97" s="61"/>
      <c r="IF97" s="61"/>
      <c r="IG97" s="61"/>
      <c r="IH97" s="61"/>
      <c r="II97" s="61"/>
      <c r="IJ97" s="61"/>
      <c r="IK97" s="61"/>
    </row>
    <row r="98" spans="1:245" ht="31.5" hidden="1" outlineLevel="1">
      <c r="A98" s="180">
        <v>2</v>
      </c>
      <c r="B98" s="180"/>
      <c r="C98" s="181"/>
      <c r="D98" s="188" t="s">
        <v>518</v>
      </c>
      <c r="E98" s="183">
        <f>F98+G98</f>
        <v>884.296</v>
      </c>
      <c r="F98" s="183">
        <v>884.296</v>
      </c>
      <c r="G98" s="183"/>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c r="FW98" s="61"/>
      <c r="FX98" s="61"/>
      <c r="FY98" s="61"/>
      <c r="FZ98" s="61"/>
      <c r="GA98" s="61"/>
      <c r="GB98" s="61"/>
      <c r="GC98" s="61"/>
      <c r="GD98" s="61"/>
      <c r="GE98" s="61"/>
      <c r="GF98" s="61"/>
      <c r="GG98" s="61"/>
      <c r="GH98" s="61"/>
      <c r="GI98" s="61"/>
      <c r="GJ98" s="61"/>
      <c r="GK98" s="61"/>
      <c r="GL98" s="61"/>
      <c r="GM98" s="61"/>
      <c r="GN98" s="61"/>
      <c r="GO98" s="61"/>
      <c r="GP98" s="61"/>
      <c r="GQ98" s="61"/>
      <c r="GR98" s="61"/>
      <c r="GS98" s="61"/>
      <c r="GT98" s="61"/>
      <c r="GU98" s="61"/>
      <c r="GV98" s="61"/>
      <c r="GW98" s="61"/>
      <c r="GX98" s="61"/>
      <c r="GY98" s="61"/>
      <c r="GZ98" s="61"/>
      <c r="HA98" s="61"/>
      <c r="HB98" s="61"/>
      <c r="HC98" s="61"/>
      <c r="HD98" s="61"/>
      <c r="HE98" s="61"/>
      <c r="HF98" s="61"/>
      <c r="HG98" s="61"/>
      <c r="HH98" s="61"/>
      <c r="HI98" s="61"/>
      <c r="HJ98" s="61"/>
      <c r="HK98" s="61"/>
      <c r="HL98" s="61"/>
      <c r="HM98" s="61"/>
      <c r="HN98" s="61"/>
      <c r="HO98" s="61"/>
      <c r="HP98" s="61"/>
      <c r="HQ98" s="61"/>
      <c r="HR98" s="61"/>
      <c r="HS98" s="61"/>
      <c r="HT98" s="61"/>
      <c r="HU98" s="61"/>
      <c r="HV98" s="61"/>
      <c r="HW98" s="61"/>
      <c r="HX98" s="61"/>
      <c r="HY98" s="61"/>
      <c r="HZ98" s="61"/>
      <c r="IA98" s="61"/>
      <c r="IB98" s="61"/>
      <c r="IC98" s="61"/>
      <c r="ID98" s="61"/>
      <c r="IE98" s="61"/>
      <c r="IF98" s="61"/>
      <c r="IG98" s="61"/>
      <c r="IH98" s="61"/>
      <c r="II98" s="61"/>
      <c r="IJ98" s="61"/>
      <c r="IK98" s="61"/>
    </row>
    <row r="99" spans="1:245" ht="15.75" hidden="1" outlineLevel="1">
      <c r="A99" s="180">
        <v>3</v>
      </c>
      <c r="B99" s="180"/>
      <c r="C99" s="181"/>
      <c r="D99" s="188" t="s">
        <v>519</v>
      </c>
      <c r="E99" s="183">
        <f>F99+G99</f>
        <v>100.026</v>
      </c>
      <c r="F99" s="183">
        <v>100.026</v>
      </c>
      <c r="G99" s="183"/>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1"/>
      <c r="IF99" s="61"/>
      <c r="IG99" s="61"/>
      <c r="IH99" s="61"/>
      <c r="II99" s="61"/>
      <c r="IJ99" s="61"/>
      <c r="IK99" s="61"/>
    </row>
    <row r="100" spans="1:245" ht="32.25" customHeight="1" hidden="1" outlineLevel="1">
      <c r="A100" s="180">
        <v>4</v>
      </c>
      <c r="B100" s="180"/>
      <c r="C100" s="181"/>
      <c r="D100" s="188" t="s">
        <v>520</v>
      </c>
      <c r="E100" s="183">
        <f>F100+G100</f>
        <v>31.337756000000013</v>
      </c>
      <c r="F100" s="183">
        <v>31.337756000000013</v>
      </c>
      <c r="G100" s="183"/>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c r="FO100" s="67"/>
      <c r="FP100" s="67"/>
      <c r="FQ100" s="67"/>
      <c r="FR100" s="67"/>
      <c r="FS100" s="67"/>
      <c r="FT100" s="67"/>
      <c r="FU100" s="67"/>
      <c r="FV100" s="67"/>
      <c r="FW100" s="67"/>
      <c r="FX100" s="67"/>
      <c r="FY100" s="67"/>
      <c r="FZ100" s="67"/>
      <c r="GA100" s="67"/>
      <c r="GB100" s="67"/>
      <c r="GC100" s="67"/>
      <c r="GD100" s="67"/>
      <c r="GE100" s="67"/>
      <c r="GF100" s="67"/>
      <c r="GG100" s="67"/>
      <c r="GH100" s="67"/>
      <c r="GI100" s="67"/>
      <c r="GJ100" s="67"/>
      <c r="GK100" s="67"/>
      <c r="GL100" s="67"/>
      <c r="GM100" s="67"/>
      <c r="GN100" s="67"/>
      <c r="GO100" s="67"/>
      <c r="GP100" s="67"/>
      <c r="GQ100" s="67"/>
      <c r="GR100" s="67"/>
      <c r="GS100" s="67"/>
      <c r="GT100" s="67"/>
      <c r="GU100" s="67"/>
      <c r="GV100" s="67"/>
      <c r="GW100" s="67"/>
      <c r="GX100" s="67"/>
      <c r="GY100" s="67"/>
      <c r="GZ100" s="67"/>
      <c r="HA100" s="67"/>
      <c r="HB100" s="67"/>
      <c r="HC100" s="67"/>
      <c r="HD100" s="67"/>
      <c r="HE100" s="67"/>
      <c r="HF100" s="67"/>
      <c r="HG100" s="67"/>
      <c r="HH100" s="67"/>
      <c r="HI100" s="67"/>
      <c r="HJ100" s="67"/>
      <c r="HK100" s="67"/>
      <c r="HL100" s="67"/>
      <c r="HM100" s="67"/>
      <c r="HN100" s="67"/>
      <c r="HO100" s="67"/>
      <c r="HP100" s="67"/>
      <c r="HQ100" s="67"/>
      <c r="HR100" s="67"/>
      <c r="HS100" s="67"/>
      <c r="HT100" s="67"/>
      <c r="HU100" s="67"/>
      <c r="HV100" s="67"/>
      <c r="HW100" s="67"/>
      <c r="HX100" s="67"/>
      <c r="HY100" s="67"/>
      <c r="HZ100" s="67"/>
      <c r="IA100" s="67"/>
      <c r="IB100" s="67"/>
      <c r="IC100" s="67"/>
      <c r="ID100" s="67"/>
      <c r="IE100" s="67"/>
      <c r="IF100" s="67"/>
      <c r="IG100" s="67"/>
      <c r="IH100" s="67"/>
      <c r="II100" s="67"/>
      <c r="IJ100" s="67"/>
      <c r="IK100" s="67"/>
    </row>
    <row r="101" spans="1:245" s="72" customFormat="1" ht="21" customHeight="1" collapsed="1">
      <c r="A101" s="180" t="s">
        <v>521</v>
      </c>
      <c r="B101" s="180"/>
      <c r="C101" s="181"/>
      <c r="D101" s="199" t="s">
        <v>522</v>
      </c>
      <c r="E101" s="183">
        <f>F101+G101</f>
        <v>1906.4</v>
      </c>
      <c r="F101" s="183">
        <v>1906.4</v>
      </c>
      <c r="G101" s="18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74"/>
      <c r="EG101" s="74"/>
      <c r="EH101" s="74"/>
      <c r="EI101" s="74"/>
      <c r="EJ101" s="74"/>
      <c r="EK101" s="74"/>
      <c r="EL101" s="74"/>
      <c r="EM101" s="74"/>
      <c r="EN101" s="74"/>
      <c r="EO101" s="74"/>
      <c r="EP101" s="74"/>
      <c r="EQ101" s="74"/>
      <c r="ER101" s="74"/>
      <c r="ES101" s="74"/>
      <c r="ET101" s="74"/>
      <c r="EU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4"/>
      <c r="FT101" s="74"/>
      <c r="FU101" s="74"/>
      <c r="FV101" s="74"/>
      <c r="FW101" s="74"/>
      <c r="FX101" s="74"/>
      <c r="FY101" s="74"/>
      <c r="FZ101" s="74"/>
      <c r="GA101" s="74"/>
      <c r="GB101" s="74"/>
      <c r="GC101" s="74"/>
      <c r="GD101" s="74"/>
      <c r="GE101" s="74"/>
      <c r="GF101" s="74"/>
      <c r="GG101" s="74"/>
      <c r="GH101" s="74"/>
      <c r="GI101" s="74"/>
      <c r="GJ101" s="74"/>
      <c r="GK101" s="74"/>
      <c r="GL101" s="74"/>
      <c r="GM101" s="74"/>
      <c r="GN101" s="74"/>
      <c r="GO101" s="74"/>
      <c r="GP101" s="74"/>
      <c r="GQ101" s="74"/>
      <c r="GR101" s="74"/>
      <c r="GS101" s="74"/>
      <c r="GT101" s="74"/>
      <c r="GU101" s="74"/>
      <c r="GV101" s="74"/>
      <c r="GW101" s="74"/>
      <c r="GX101" s="74"/>
      <c r="GY101" s="74"/>
      <c r="GZ101" s="74"/>
      <c r="HA101" s="74"/>
      <c r="HB101" s="74"/>
      <c r="HC101" s="74"/>
      <c r="HD101" s="74"/>
      <c r="HE101" s="74"/>
      <c r="HF101" s="74"/>
      <c r="HG101" s="74"/>
      <c r="HH101" s="74"/>
      <c r="HI101" s="74"/>
      <c r="HJ101" s="74"/>
      <c r="HK101" s="74"/>
      <c r="HL101" s="74"/>
      <c r="HM101" s="74"/>
      <c r="HN101" s="74"/>
      <c r="HO101" s="74"/>
      <c r="HP101" s="74"/>
      <c r="HQ101" s="74"/>
      <c r="HR101" s="74"/>
      <c r="HS101" s="74"/>
      <c r="HT101" s="74"/>
      <c r="HU101" s="74"/>
      <c r="HV101" s="74"/>
      <c r="HW101" s="74"/>
      <c r="HX101" s="74"/>
      <c r="HY101" s="74"/>
      <c r="HZ101" s="74"/>
      <c r="IA101" s="74"/>
      <c r="IB101" s="74"/>
      <c r="IC101" s="74"/>
      <c r="ID101" s="74"/>
      <c r="IE101" s="74"/>
      <c r="IF101" s="74"/>
      <c r="IG101" s="74"/>
      <c r="IH101" s="74"/>
      <c r="II101" s="74"/>
      <c r="IJ101" s="74"/>
      <c r="IK101" s="74"/>
    </row>
    <row r="102" spans="1:245" s="76" customFormat="1" ht="15.75">
      <c r="A102" s="195" t="s">
        <v>523</v>
      </c>
      <c r="B102" s="195"/>
      <c r="C102" s="196"/>
      <c r="D102" s="195" t="s">
        <v>524</v>
      </c>
      <c r="E102" s="198">
        <f>SUBTOTAL(9,E103:E124)</f>
        <v>16802.565867999998</v>
      </c>
      <c r="F102" s="198">
        <f>SUBTOTAL(9,F103:F124)</f>
        <v>16202.565867999998</v>
      </c>
      <c r="G102" s="198">
        <f>SUBTOTAL(9,G103:G124)</f>
        <v>600</v>
      </c>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c r="EO102" s="75"/>
      <c r="EP102" s="75"/>
      <c r="EQ102" s="75"/>
      <c r="ER102" s="75"/>
      <c r="ES102" s="75"/>
      <c r="ET102" s="75"/>
      <c r="EU102" s="75"/>
      <c r="EV102" s="75"/>
      <c r="EW102" s="75"/>
      <c r="EX102" s="75"/>
      <c r="EY102" s="75"/>
      <c r="EZ102" s="75"/>
      <c r="FA102" s="75"/>
      <c r="FB102" s="75"/>
      <c r="FC102" s="75"/>
      <c r="FD102" s="75"/>
      <c r="FE102" s="75"/>
      <c r="FF102" s="75"/>
      <c r="FG102" s="75"/>
      <c r="FH102" s="75"/>
      <c r="FI102" s="75"/>
      <c r="FJ102" s="75"/>
      <c r="FK102" s="75"/>
      <c r="FL102" s="75"/>
      <c r="FM102" s="75"/>
      <c r="FN102" s="75"/>
      <c r="FO102" s="75"/>
      <c r="FP102" s="75"/>
      <c r="FQ102" s="75"/>
      <c r="FR102" s="75"/>
      <c r="FS102" s="75"/>
      <c r="FT102" s="75"/>
      <c r="FU102" s="75"/>
      <c r="FV102" s="75"/>
      <c r="FW102" s="75"/>
      <c r="FX102" s="75"/>
      <c r="FY102" s="75"/>
      <c r="FZ102" s="75"/>
      <c r="GA102" s="75"/>
      <c r="GB102" s="75"/>
      <c r="GC102" s="75"/>
      <c r="GD102" s="75"/>
      <c r="GE102" s="75"/>
      <c r="GF102" s="75"/>
      <c r="GG102" s="75"/>
      <c r="GH102" s="75"/>
      <c r="GI102" s="75"/>
      <c r="GJ102" s="75"/>
      <c r="GK102" s="75"/>
      <c r="GL102" s="75"/>
      <c r="GM102" s="75"/>
      <c r="GN102" s="75"/>
      <c r="GO102" s="75"/>
      <c r="GP102" s="75"/>
      <c r="GQ102" s="75"/>
      <c r="GR102" s="75"/>
      <c r="GS102" s="75"/>
      <c r="GT102" s="75"/>
      <c r="GU102" s="75"/>
      <c r="GV102" s="75"/>
      <c r="GW102" s="75"/>
      <c r="GX102" s="75"/>
      <c r="GY102" s="75"/>
      <c r="GZ102" s="75"/>
      <c r="HA102" s="75"/>
      <c r="HB102" s="75"/>
      <c r="HC102" s="75"/>
      <c r="HD102" s="75"/>
      <c r="HE102" s="75"/>
      <c r="HF102" s="75"/>
      <c r="HG102" s="75"/>
      <c r="HH102" s="75"/>
      <c r="HI102" s="75"/>
      <c r="HJ102" s="75"/>
      <c r="HK102" s="75"/>
      <c r="HL102" s="75"/>
      <c r="HM102" s="75"/>
      <c r="HN102" s="75"/>
      <c r="HO102" s="75"/>
      <c r="HP102" s="75"/>
      <c r="HQ102" s="75"/>
      <c r="HR102" s="75"/>
      <c r="HS102" s="75"/>
      <c r="HT102" s="75"/>
      <c r="HU102" s="75"/>
      <c r="HV102" s="75"/>
      <c r="HW102" s="75"/>
      <c r="HX102" s="75"/>
      <c r="HY102" s="75"/>
      <c r="HZ102" s="75"/>
      <c r="IA102" s="75"/>
      <c r="IB102" s="75"/>
      <c r="IC102" s="75"/>
      <c r="ID102" s="75"/>
      <c r="IE102" s="75"/>
      <c r="IF102" s="75"/>
      <c r="IG102" s="75"/>
      <c r="IH102" s="75"/>
      <c r="II102" s="75"/>
      <c r="IJ102" s="75"/>
      <c r="IK102" s="75"/>
    </row>
    <row r="103" spans="1:245" s="72" customFormat="1" ht="15.75">
      <c r="A103" s="180" t="s">
        <v>525</v>
      </c>
      <c r="B103" s="180"/>
      <c r="C103" s="181"/>
      <c r="D103" s="346" t="s">
        <v>526</v>
      </c>
      <c r="E103" s="183">
        <f>SUBTOTAL(9,E104:E112)</f>
        <v>5617.147</v>
      </c>
      <c r="F103" s="183">
        <f>SUBTOTAL(9,F104:F112)</f>
        <v>5617.147</v>
      </c>
      <c r="G103" s="183">
        <f>SUBTOTAL(9,G104:G112)</f>
        <v>0</v>
      </c>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65"/>
      <c r="HW103" s="65"/>
      <c r="HX103" s="65"/>
      <c r="HY103" s="65"/>
      <c r="HZ103" s="65"/>
      <c r="IA103" s="65"/>
      <c r="IB103" s="65"/>
      <c r="IC103" s="65"/>
      <c r="ID103" s="65"/>
      <c r="IE103" s="65"/>
      <c r="IF103" s="65"/>
      <c r="IG103" s="65"/>
      <c r="IH103" s="65"/>
      <c r="II103" s="65"/>
      <c r="IJ103" s="65"/>
      <c r="IK103" s="65"/>
    </row>
    <row r="104" spans="1:245" ht="31.5" hidden="1" outlineLevel="1">
      <c r="A104" s="180">
        <v>1</v>
      </c>
      <c r="B104" s="180"/>
      <c r="C104" s="181"/>
      <c r="D104" s="182" t="s">
        <v>527</v>
      </c>
      <c r="E104" s="183">
        <f>F104+G104</f>
        <v>50</v>
      </c>
      <c r="F104" s="183">
        <v>50</v>
      </c>
      <c r="G104" s="183"/>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c r="FS104" s="61"/>
      <c r="FT104" s="61"/>
      <c r="FU104" s="61"/>
      <c r="FV104" s="61"/>
      <c r="FW104" s="61"/>
      <c r="FX104" s="61"/>
      <c r="FY104" s="61"/>
      <c r="FZ104" s="61"/>
      <c r="GA104" s="61"/>
      <c r="GB104" s="61"/>
      <c r="GC104" s="61"/>
      <c r="GD104" s="61"/>
      <c r="GE104" s="61"/>
      <c r="GF104" s="61"/>
      <c r="GG104" s="61"/>
      <c r="GH104" s="61"/>
      <c r="GI104" s="61"/>
      <c r="GJ104" s="61"/>
      <c r="GK104" s="61"/>
      <c r="GL104" s="61"/>
      <c r="GM104" s="61"/>
      <c r="GN104" s="61"/>
      <c r="GO104" s="61"/>
      <c r="GP104" s="61"/>
      <c r="GQ104" s="61"/>
      <c r="GR104" s="61"/>
      <c r="GS104" s="61"/>
      <c r="GT104" s="61"/>
      <c r="GU104" s="61"/>
      <c r="GV104" s="61"/>
      <c r="GW104" s="61"/>
      <c r="GX104" s="61"/>
      <c r="GY104" s="61"/>
      <c r="GZ104" s="61"/>
      <c r="HA104" s="61"/>
      <c r="HB104" s="61"/>
      <c r="HC104" s="61"/>
      <c r="HD104" s="61"/>
      <c r="HE104" s="61"/>
      <c r="HF104" s="61"/>
      <c r="HG104" s="61"/>
      <c r="HH104" s="61"/>
      <c r="HI104" s="61"/>
      <c r="HJ104" s="61"/>
      <c r="HK104" s="61"/>
      <c r="HL104" s="61"/>
      <c r="HM104" s="61"/>
      <c r="HN104" s="61"/>
      <c r="HO104" s="61"/>
      <c r="HP104" s="61"/>
      <c r="HQ104" s="61"/>
      <c r="HR104" s="61"/>
      <c r="HS104" s="61"/>
      <c r="HT104" s="61"/>
      <c r="HU104" s="61"/>
      <c r="HV104" s="61"/>
      <c r="HW104" s="61"/>
      <c r="HX104" s="61"/>
      <c r="HY104" s="61"/>
      <c r="HZ104" s="61"/>
      <c r="IA104" s="61"/>
      <c r="IB104" s="61"/>
      <c r="IC104" s="61"/>
      <c r="ID104" s="61"/>
      <c r="IE104" s="61"/>
      <c r="IF104" s="61"/>
      <c r="IG104" s="61"/>
      <c r="IH104" s="61"/>
      <c r="II104" s="61"/>
      <c r="IJ104" s="61"/>
      <c r="IK104" s="61"/>
    </row>
    <row r="105" spans="1:245" ht="31.5" hidden="1" outlineLevel="1">
      <c r="A105" s="180">
        <v>2</v>
      </c>
      <c r="B105" s="180"/>
      <c r="C105" s="181"/>
      <c r="D105" s="182" t="s">
        <v>528</v>
      </c>
      <c r="E105" s="183">
        <f aca="true" t="shared" si="2" ref="E105:E112">F105+G105</f>
        <v>50</v>
      </c>
      <c r="F105" s="183">
        <v>50</v>
      </c>
      <c r="G105" s="183"/>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c r="FS105" s="61"/>
      <c r="FT105" s="61"/>
      <c r="FU105" s="61"/>
      <c r="FV105" s="61"/>
      <c r="FW105" s="61"/>
      <c r="FX105" s="61"/>
      <c r="FY105" s="61"/>
      <c r="FZ105" s="61"/>
      <c r="GA105" s="61"/>
      <c r="GB105" s="61"/>
      <c r="GC105" s="61"/>
      <c r="GD105" s="61"/>
      <c r="GE105" s="61"/>
      <c r="GF105" s="61"/>
      <c r="GG105" s="61"/>
      <c r="GH105" s="61"/>
      <c r="GI105" s="61"/>
      <c r="GJ105" s="61"/>
      <c r="GK105" s="61"/>
      <c r="GL105" s="61"/>
      <c r="GM105" s="61"/>
      <c r="GN105" s="61"/>
      <c r="GO105" s="61"/>
      <c r="GP105" s="61"/>
      <c r="GQ105" s="61"/>
      <c r="GR105" s="61"/>
      <c r="GS105" s="61"/>
      <c r="GT105" s="61"/>
      <c r="GU105" s="61"/>
      <c r="GV105" s="61"/>
      <c r="GW105" s="61"/>
      <c r="GX105" s="61"/>
      <c r="GY105" s="61"/>
      <c r="GZ105" s="61"/>
      <c r="HA105" s="61"/>
      <c r="HB105" s="61"/>
      <c r="HC105" s="61"/>
      <c r="HD105" s="61"/>
      <c r="HE105" s="61"/>
      <c r="HF105" s="61"/>
      <c r="HG105" s="61"/>
      <c r="HH105" s="61"/>
      <c r="HI105" s="61"/>
      <c r="HJ105" s="61"/>
      <c r="HK105" s="61"/>
      <c r="HL105" s="61"/>
      <c r="HM105" s="61"/>
      <c r="HN105" s="61"/>
      <c r="HO105" s="61"/>
      <c r="HP105" s="61"/>
      <c r="HQ105" s="61"/>
      <c r="HR105" s="61"/>
      <c r="HS105" s="61"/>
      <c r="HT105" s="61"/>
      <c r="HU105" s="61"/>
      <c r="HV105" s="61"/>
      <c r="HW105" s="61"/>
      <c r="HX105" s="61"/>
      <c r="HY105" s="61"/>
      <c r="HZ105" s="61"/>
      <c r="IA105" s="61"/>
      <c r="IB105" s="61"/>
      <c r="IC105" s="61"/>
      <c r="ID105" s="61"/>
      <c r="IE105" s="61"/>
      <c r="IF105" s="61"/>
      <c r="IG105" s="61"/>
      <c r="IH105" s="61"/>
      <c r="II105" s="61"/>
      <c r="IJ105" s="61"/>
      <c r="IK105" s="61"/>
    </row>
    <row r="106" spans="1:245" ht="31.5" hidden="1" outlineLevel="1">
      <c r="A106" s="180">
        <v>3</v>
      </c>
      <c r="B106" s="180"/>
      <c r="C106" s="181"/>
      <c r="D106" s="182" t="s">
        <v>529</v>
      </c>
      <c r="E106" s="183">
        <f t="shared" si="2"/>
        <v>0.054000000000002046</v>
      </c>
      <c r="F106" s="183">
        <v>0.054000000000002046</v>
      </c>
      <c r="G106" s="183"/>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row>
    <row r="107" spans="1:245" ht="31.5" hidden="1" outlineLevel="1">
      <c r="A107" s="180">
        <v>4</v>
      </c>
      <c r="B107" s="180"/>
      <c r="C107" s="181"/>
      <c r="D107" s="190" t="s">
        <v>530</v>
      </c>
      <c r="E107" s="183">
        <f t="shared" si="2"/>
        <v>561.697</v>
      </c>
      <c r="F107" s="183">
        <v>561.697</v>
      </c>
      <c r="G107" s="183"/>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c r="FS107" s="61"/>
      <c r="FT107" s="61"/>
      <c r="FU107" s="61"/>
      <c r="FV107" s="61"/>
      <c r="FW107" s="61"/>
      <c r="FX107" s="61"/>
      <c r="FY107" s="61"/>
      <c r="FZ107" s="61"/>
      <c r="GA107" s="61"/>
      <c r="GB107" s="61"/>
      <c r="GC107" s="61"/>
      <c r="GD107" s="61"/>
      <c r="GE107" s="61"/>
      <c r="GF107" s="61"/>
      <c r="GG107" s="61"/>
      <c r="GH107" s="61"/>
      <c r="GI107" s="61"/>
      <c r="GJ107" s="61"/>
      <c r="GK107" s="61"/>
      <c r="GL107" s="61"/>
      <c r="GM107" s="61"/>
      <c r="GN107" s="61"/>
      <c r="GO107" s="61"/>
      <c r="GP107" s="61"/>
      <c r="GQ107" s="61"/>
      <c r="GR107" s="61"/>
      <c r="GS107" s="61"/>
      <c r="GT107" s="61"/>
      <c r="GU107" s="61"/>
      <c r="GV107" s="61"/>
      <c r="GW107" s="61"/>
      <c r="GX107" s="61"/>
      <c r="GY107" s="61"/>
      <c r="GZ107" s="61"/>
      <c r="HA107" s="61"/>
      <c r="HB107" s="61"/>
      <c r="HC107" s="61"/>
      <c r="HD107" s="61"/>
      <c r="HE107" s="61"/>
      <c r="HF107" s="61"/>
      <c r="HG107" s="61"/>
      <c r="HH107" s="61"/>
      <c r="HI107" s="61"/>
      <c r="HJ107" s="61"/>
      <c r="HK107" s="61"/>
      <c r="HL107" s="61"/>
      <c r="HM107" s="61"/>
      <c r="HN107" s="61"/>
      <c r="HO107" s="61"/>
      <c r="HP107" s="61"/>
      <c r="HQ107" s="61"/>
      <c r="HR107" s="61"/>
      <c r="HS107" s="61"/>
      <c r="HT107" s="61"/>
      <c r="HU107" s="61"/>
      <c r="HV107" s="61"/>
      <c r="HW107" s="61"/>
      <c r="HX107" s="61"/>
      <c r="HY107" s="61"/>
      <c r="HZ107" s="61"/>
      <c r="IA107" s="61"/>
      <c r="IB107" s="61"/>
      <c r="IC107" s="61"/>
      <c r="ID107" s="61"/>
      <c r="IE107" s="61"/>
      <c r="IF107" s="61"/>
      <c r="IG107" s="61"/>
      <c r="IH107" s="61"/>
      <c r="II107" s="61"/>
      <c r="IJ107" s="61"/>
      <c r="IK107" s="61"/>
    </row>
    <row r="108" spans="1:245" ht="31.5" hidden="1" outlineLevel="1">
      <c r="A108" s="180">
        <v>5</v>
      </c>
      <c r="B108" s="180"/>
      <c r="C108" s="181"/>
      <c r="D108" s="190" t="s">
        <v>531</v>
      </c>
      <c r="E108" s="183">
        <f t="shared" si="2"/>
        <v>260.73</v>
      </c>
      <c r="F108" s="183">
        <v>260.73</v>
      </c>
      <c r="G108" s="183"/>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c r="FO108" s="61"/>
      <c r="FP108" s="61"/>
      <c r="FQ108" s="61"/>
      <c r="FR108" s="61"/>
      <c r="FS108" s="61"/>
      <c r="FT108" s="61"/>
      <c r="FU108" s="61"/>
      <c r="FV108" s="61"/>
      <c r="FW108" s="61"/>
      <c r="FX108" s="61"/>
      <c r="FY108" s="61"/>
      <c r="FZ108" s="61"/>
      <c r="GA108" s="61"/>
      <c r="GB108" s="61"/>
      <c r="GC108" s="61"/>
      <c r="GD108" s="61"/>
      <c r="GE108" s="61"/>
      <c r="GF108" s="61"/>
      <c r="GG108" s="61"/>
      <c r="GH108" s="61"/>
      <c r="GI108" s="61"/>
      <c r="GJ108" s="61"/>
      <c r="GK108" s="61"/>
      <c r="GL108" s="61"/>
      <c r="GM108" s="61"/>
      <c r="GN108" s="61"/>
      <c r="GO108" s="61"/>
      <c r="GP108" s="61"/>
      <c r="GQ108" s="61"/>
      <c r="GR108" s="61"/>
      <c r="GS108" s="61"/>
      <c r="GT108" s="61"/>
      <c r="GU108" s="61"/>
      <c r="GV108" s="61"/>
      <c r="GW108" s="61"/>
      <c r="GX108" s="61"/>
      <c r="GY108" s="61"/>
      <c r="GZ108" s="61"/>
      <c r="HA108" s="61"/>
      <c r="HB108" s="61"/>
      <c r="HC108" s="61"/>
      <c r="HD108" s="61"/>
      <c r="HE108" s="61"/>
      <c r="HF108" s="61"/>
      <c r="HG108" s="61"/>
      <c r="HH108" s="61"/>
      <c r="HI108" s="61"/>
      <c r="HJ108" s="61"/>
      <c r="HK108" s="61"/>
      <c r="HL108" s="61"/>
      <c r="HM108" s="61"/>
      <c r="HN108" s="61"/>
      <c r="HO108" s="61"/>
      <c r="HP108" s="61"/>
      <c r="HQ108" s="61"/>
      <c r="HR108" s="61"/>
      <c r="HS108" s="61"/>
      <c r="HT108" s="61"/>
      <c r="HU108" s="61"/>
      <c r="HV108" s="61"/>
      <c r="HW108" s="61"/>
      <c r="HX108" s="61"/>
      <c r="HY108" s="61"/>
      <c r="HZ108" s="61"/>
      <c r="IA108" s="61"/>
      <c r="IB108" s="61"/>
      <c r="IC108" s="61"/>
      <c r="ID108" s="61"/>
      <c r="IE108" s="61"/>
      <c r="IF108" s="61"/>
      <c r="IG108" s="61"/>
      <c r="IH108" s="61"/>
      <c r="II108" s="61"/>
      <c r="IJ108" s="61"/>
      <c r="IK108" s="61"/>
    </row>
    <row r="109" spans="1:245" ht="15.75" hidden="1" outlineLevel="1">
      <c r="A109" s="180">
        <v>6</v>
      </c>
      <c r="B109" s="180"/>
      <c r="C109" s="181"/>
      <c r="D109" s="190" t="s">
        <v>532</v>
      </c>
      <c r="E109" s="183">
        <f t="shared" si="2"/>
        <v>429.078</v>
      </c>
      <c r="F109" s="183">
        <v>429.078</v>
      </c>
      <c r="G109" s="183"/>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c r="FO109" s="61"/>
      <c r="FP109" s="61"/>
      <c r="FQ109" s="61"/>
      <c r="FR109" s="61"/>
      <c r="FS109" s="61"/>
      <c r="FT109" s="61"/>
      <c r="FU109" s="61"/>
      <c r="FV109" s="61"/>
      <c r="FW109" s="61"/>
      <c r="FX109" s="61"/>
      <c r="FY109" s="61"/>
      <c r="FZ109" s="61"/>
      <c r="GA109" s="61"/>
      <c r="GB109" s="61"/>
      <c r="GC109" s="61"/>
      <c r="GD109" s="61"/>
      <c r="GE109" s="61"/>
      <c r="GF109" s="61"/>
      <c r="GG109" s="61"/>
      <c r="GH109" s="61"/>
      <c r="GI109" s="61"/>
      <c r="GJ109" s="61"/>
      <c r="GK109" s="61"/>
      <c r="GL109" s="61"/>
      <c r="GM109" s="61"/>
      <c r="GN109" s="61"/>
      <c r="GO109" s="61"/>
      <c r="GP109" s="61"/>
      <c r="GQ109" s="61"/>
      <c r="GR109" s="61"/>
      <c r="GS109" s="61"/>
      <c r="GT109" s="61"/>
      <c r="GU109" s="61"/>
      <c r="GV109" s="61"/>
      <c r="GW109" s="61"/>
      <c r="GX109" s="61"/>
      <c r="GY109" s="61"/>
      <c r="GZ109" s="61"/>
      <c r="HA109" s="61"/>
      <c r="HB109" s="61"/>
      <c r="HC109" s="61"/>
      <c r="HD109" s="61"/>
      <c r="HE109" s="61"/>
      <c r="HF109" s="61"/>
      <c r="HG109" s="61"/>
      <c r="HH109" s="61"/>
      <c r="HI109" s="61"/>
      <c r="HJ109" s="61"/>
      <c r="HK109" s="61"/>
      <c r="HL109" s="61"/>
      <c r="HM109" s="61"/>
      <c r="HN109" s="61"/>
      <c r="HO109" s="61"/>
      <c r="HP109" s="61"/>
      <c r="HQ109" s="61"/>
      <c r="HR109" s="61"/>
      <c r="HS109" s="61"/>
      <c r="HT109" s="61"/>
      <c r="HU109" s="61"/>
      <c r="HV109" s="61"/>
      <c r="HW109" s="61"/>
      <c r="HX109" s="61"/>
      <c r="HY109" s="61"/>
      <c r="HZ109" s="61"/>
      <c r="IA109" s="61"/>
      <c r="IB109" s="61"/>
      <c r="IC109" s="61"/>
      <c r="ID109" s="61"/>
      <c r="IE109" s="61"/>
      <c r="IF109" s="61"/>
      <c r="IG109" s="61"/>
      <c r="IH109" s="61"/>
      <c r="II109" s="61"/>
      <c r="IJ109" s="61"/>
      <c r="IK109" s="61"/>
    </row>
    <row r="110" spans="1:245" ht="15.75" hidden="1" outlineLevel="1">
      <c r="A110" s="180">
        <v>7</v>
      </c>
      <c r="B110" s="180"/>
      <c r="C110" s="181"/>
      <c r="D110" s="190" t="s">
        <v>533</v>
      </c>
      <c r="E110" s="183">
        <f t="shared" si="2"/>
        <v>365.2420000000002</v>
      </c>
      <c r="F110" s="183">
        <v>365.2420000000002</v>
      </c>
      <c r="G110" s="183"/>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c r="FO110" s="61"/>
      <c r="FP110" s="61"/>
      <c r="FQ110" s="61"/>
      <c r="FR110" s="61"/>
      <c r="FS110" s="61"/>
      <c r="FT110" s="61"/>
      <c r="FU110" s="61"/>
      <c r="FV110" s="61"/>
      <c r="FW110" s="61"/>
      <c r="FX110" s="61"/>
      <c r="FY110" s="61"/>
      <c r="FZ110" s="61"/>
      <c r="GA110" s="61"/>
      <c r="GB110" s="61"/>
      <c r="GC110" s="61"/>
      <c r="GD110" s="61"/>
      <c r="GE110" s="61"/>
      <c r="GF110" s="61"/>
      <c r="GG110" s="61"/>
      <c r="GH110" s="61"/>
      <c r="GI110" s="61"/>
      <c r="GJ110" s="61"/>
      <c r="GK110" s="61"/>
      <c r="GL110" s="61"/>
      <c r="GM110" s="61"/>
      <c r="GN110" s="61"/>
      <c r="GO110" s="61"/>
      <c r="GP110" s="61"/>
      <c r="GQ110" s="61"/>
      <c r="GR110" s="61"/>
      <c r="GS110" s="61"/>
      <c r="GT110" s="61"/>
      <c r="GU110" s="61"/>
      <c r="GV110" s="61"/>
      <c r="GW110" s="61"/>
      <c r="GX110" s="61"/>
      <c r="GY110" s="61"/>
      <c r="GZ110" s="61"/>
      <c r="HA110" s="61"/>
      <c r="HB110" s="61"/>
      <c r="HC110" s="61"/>
      <c r="HD110" s="61"/>
      <c r="HE110" s="61"/>
      <c r="HF110" s="61"/>
      <c r="HG110" s="61"/>
      <c r="HH110" s="61"/>
      <c r="HI110" s="61"/>
      <c r="HJ110" s="61"/>
      <c r="HK110" s="61"/>
      <c r="HL110" s="61"/>
      <c r="HM110" s="61"/>
      <c r="HN110" s="61"/>
      <c r="HO110" s="61"/>
      <c r="HP110" s="61"/>
      <c r="HQ110" s="61"/>
      <c r="HR110" s="61"/>
      <c r="HS110" s="61"/>
      <c r="HT110" s="61"/>
      <c r="HU110" s="61"/>
      <c r="HV110" s="61"/>
      <c r="HW110" s="61"/>
      <c r="HX110" s="61"/>
      <c r="HY110" s="61"/>
      <c r="HZ110" s="61"/>
      <c r="IA110" s="61"/>
      <c r="IB110" s="61"/>
      <c r="IC110" s="61"/>
      <c r="ID110" s="61"/>
      <c r="IE110" s="61"/>
      <c r="IF110" s="61"/>
      <c r="IG110" s="61"/>
      <c r="IH110" s="61"/>
      <c r="II110" s="61"/>
      <c r="IJ110" s="61"/>
      <c r="IK110" s="61"/>
    </row>
    <row r="111" spans="1:245" ht="31.5" hidden="1" outlineLevel="1">
      <c r="A111" s="180">
        <v>8</v>
      </c>
      <c r="B111" s="180"/>
      <c r="C111" s="181"/>
      <c r="D111" s="190" t="s">
        <v>534</v>
      </c>
      <c r="E111" s="183">
        <f t="shared" si="2"/>
        <v>3824.667</v>
      </c>
      <c r="F111" s="183">
        <v>3824.667</v>
      </c>
      <c r="G111" s="183"/>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c r="FR111" s="61"/>
      <c r="FS111" s="61"/>
      <c r="FT111" s="61"/>
      <c r="FU111" s="61"/>
      <c r="FV111" s="61"/>
      <c r="FW111" s="61"/>
      <c r="FX111" s="61"/>
      <c r="FY111" s="61"/>
      <c r="FZ111" s="61"/>
      <c r="GA111" s="61"/>
      <c r="GB111" s="61"/>
      <c r="GC111" s="61"/>
      <c r="GD111" s="61"/>
      <c r="GE111" s="61"/>
      <c r="GF111" s="61"/>
      <c r="GG111" s="61"/>
      <c r="GH111" s="61"/>
      <c r="GI111" s="61"/>
      <c r="GJ111" s="61"/>
      <c r="GK111" s="61"/>
      <c r="GL111" s="61"/>
      <c r="GM111" s="61"/>
      <c r="GN111" s="61"/>
      <c r="GO111" s="61"/>
      <c r="GP111" s="61"/>
      <c r="GQ111" s="61"/>
      <c r="GR111" s="61"/>
      <c r="GS111" s="61"/>
      <c r="GT111" s="61"/>
      <c r="GU111" s="61"/>
      <c r="GV111" s="61"/>
      <c r="GW111" s="61"/>
      <c r="GX111" s="61"/>
      <c r="GY111" s="61"/>
      <c r="GZ111" s="61"/>
      <c r="HA111" s="61"/>
      <c r="HB111" s="61"/>
      <c r="HC111" s="61"/>
      <c r="HD111" s="61"/>
      <c r="HE111" s="61"/>
      <c r="HF111" s="61"/>
      <c r="HG111" s="61"/>
      <c r="HH111" s="61"/>
      <c r="HI111" s="61"/>
      <c r="HJ111" s="61"/>
      <c r="HK111" s="61"/>
      <c r="HL111" s="61"/>
      <c r="HM111" s="61"/>
      <c r="HN111" s="61"/>
      <c r="HO111" s="61"/>
      <c r="HP111" s="61"/>
      <c r="HQ111" s="61"/>
      <c r="HR111" s="61"/>
      <c r="HS111" s="61"/>
      <c r="HT111" s="61"/>
      <c r="HU111" s="61"/>
      <c r="HV111" s="61"/>
      <c r="HW111" s="61"/>
      <c r="HX111" s="61"/>
      <c r="HY111" s="61"/>
      <c r="HZ111" s="61"/>
      <c r="IA111" s="61"/>
      <c r="IB111" s="61"/>
      <c r="IC111" s="61"/>
      <c r="ID111" s="61"/>
      <c r="IE111" s="61"/>
      <c r="IF111" s="61"/>
      <c r="IG111" s="61"/>
      <c r="IH111" s="61"/>
      <c r="II111" s="61"/>
      <c r="IJ111" s="61"/>
      <c r="IK111" s="61"/>
    </row>
    <row r="112" spans="1:245" ht="15.75" hidden="1" outlineLevel="1">
      <c r="A112" s="180">
        <v>9</v>
      </c>
      <c r="B112" s="180"/>
      <c r="C112" s="181"/>
      <c r="D112" s="190" t="s">
        <v>535</v>
      </c>
      <c r="E112" s="183">
        <f t="shared" si="2"/>
        <v>75.679</v>
      </c>
      <c r="F112" s="183">
        <v>75.679</v>
      </c>
      <c r="G112" s="183"/>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c r="FS112" s="61"/>
      <c r="FT112" s="61"/>
      <c r="FU112" s="61"/>
      <c r="FV112" s="61"/>
      <c r="FW112" s="61"/>
      <c r="FX112" s="61"/>
      <c r="FY112" s="61"/>
      <c r="FZ112" s="61"/>
      <c r="GA112" s="61"/>
      <c r="GB112" s="61"/>
      <c r="GC112" s="61"/>
      <c r="GD112" s="61"/>
      <c r="GE112" s="61"/>
      <c r="GF112" s="61"/>
      <c r="GG112" s="61"/>
      <c r="GH112" s="61"/>
      <c r="GI112" s="61"/>
      <c r="GJ112" s="61"/>
      <c r="GK112" s="61"/>
      <c r="GL112" s="61"/>
      <c r="GM112" s="61"/>
      <c r="GN112" s="61"/>
      <c r="GO112" s="61"/>
      <c r="GP112" s="61"/>
      <c r="GQ112" s="61"/>
      <c r="GR112" s="61"/>
      <c r="GS112" s="61"/>
      <c r="GT112" s="61"/>
      <c r="GU112" s="61"/>
      <c r="GV112" s="61"/>
      <c r="GW112" s="61"/>
      <c r="GX112" s="61"/>
      <c r="GY112" s="61"/>
      <c r="GZ112" s="61"/>
      <c r="HA112" s="61"/>
      <c r="HB112" s="61"/>
      <c r="HC112" s="61"/>
      <c r="HD112" s="61"/>
      <c r="HE112" s="61"/>
      <c r="HF112" s="61"/>
      <c r="HG112" s="61"/>
      <c r="HH112" s="61"/>
      <c r="HI112" s="61"/>
      <c r="HJ112" s="61"/>
      <c r="HK112" s="61"/>
      <c r="HL112" s="61"/>
      <c r="HM112" s="61"/>
      <c r="HN112" s="61"/>
      <c r="HO112" s="61"/>
      <c r="HP112" s="61"/>
      <c r="HQ112" s="61"/>
      <c r="HR112" s="61"/>
      <c r="HS112" s="61"/>
      <c r="HT112" s="61"/>
      <c r="HU112" s="61"/>
      <c r="HV112" s="61"/>
      <c r="HW112" s="61"/>
      <c r="HX112" s="61"/>
      <c r="HY112" s="61"/>
      <c r="HZ112" s="61"/>
      <c r="IA112" s="61"/>
      <c r="IB112" s="61"/>
      <c r="IC112" s="61"/>
      <c r="ID112" s="61"/>
      <c r="IE112" s="61"/>
      <c r="IF112" s="61"/>
      <c r="IG112" s="61"/>
      <c r="IH112" s="61"/>
      <c r="II112" s="61"/>
      <c r="IJ112" s="61"/>
      <c r="IK112" s="61"/>
    </row>
    <row r="113" spans="1:245" s="72" customFormat="1" ht="15.75" collapsed="1">
      <c r="A113" s="180" t="s">
        <v>536</v>
      </c>
      <c r="B113" s="180"/>
      <c r="C113" s="181"/>
      <c r="D113" s="346" t="s">
        <v>537</v>
      </c>
      <c r="E113" s="183">
        <f>SUBTOTAL(9,E114:E115)</f>
        <v>1109.9179999999997</v>
      </c>
      <c r="F113" s="183">
        <f>SUBTOTAL(9,F114:F115)</f>
        <v>509.91799999999967</v>
      </c>
      <c r="G113" s="183">
        <f>SUBTOTAL(9,G114:G115)</f>
        <v>600</v>
      </c>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c r="EN113" s="65"/>
      <c r="EO113" s="65"/>
      <c r="EP113" s="65"/>
      <c r="EQ113" s="65"/>
      <c r="ER113" s="65"/>
      <c r="ES113" s="65"/>
      <c r="ET113" s="65"/>
      <c r="EU113" s="65"/>
      <c r="EV113" s="65"/>
      <c r="EW113" s="65"/>
      <c r="EX113" s="65"/>
      <c r="EY113" s="65"/>
      <c r="EZ113" s="65"/>
      <c r="FA113" s="65"/>
      <c r="FB113" s="65"/>
      <c r="FC113" s="65"/>
      <c r="FD113" s="65"/>
      <c r="FE113" s="65"/>
      <c r="FF113" s="65"/>
      <c r="FG113" s="65"/>
      <c r="FH113" s="65"/>
      <c r="FI113" s="65"/>
      <c r="FJ113" s="65"/>
      <c r="FK113" s="65"/>
      <c r="FL113" s="65"/>
      <c r="FM113" s="65"/>
      <c r="FN113" s="65"/>
      <c r="FO113" s="65"/>
      <c r="FP113" s="65"/>
      <c r="FQ113" s="65"/>
      <c r="FR113" s="65"/>
      <c r="FS113" s="65"/>
      <c r="FT113" s="65"/>
      <c r="FU113" s="65"/>
      <c r="FV113" s="65"/>
      <c r="FW113" s="65"/>
      <c r="FX113" s="65"/>
      <c r="FY113" s="65"/>
      <c r="FZ113" s="65"/>
      <c r="GA113" s="65"/>
      <c r="GB113" s="65"/>
      <c r="GC113" s="65"/>
      <c r="GD113" s="65"/>
      <c r="GE113" s="65"/>
      <c r="GF113" s="65"/>
      <c r="GG113" s="65"/>
      <c r="GH113" s="65"/>
      <c r="GI113" s="65"/>
      <c r="GJ113" s="65"/>
      <c r="GK113" s="65"/>
      <c r="GL113" s="65"/>
      <c r="GM113" s="65"/>
      <c r="GN113" s="65"/>
      <c r="GO113" s="65"/>
      <c r="GP113" s="65"/>
      <c r="GQ113" s="65"/>
      <c r="GR113" s="65"/>
      <c r="GS113" s="65"/>
      <c r="GT113" s="65"/>
      <c r="GU113" s="65"/>
      <c r="GV113" s="65"/>
      <c r="GW113" s="65"/>
      <c r="GX113" s="65"/>
      <c r="GY113" s="65"/>
      <c r="GZ113" s="65"/>
      <c r="HA113" s="65"/>
      <c r="HB113" s="65"/>
      <c r="HC113" s="65"/>
      <c r="HD113" s="65"/>
      <c r="HE113" s="65"/>
      <c r="HF113" s="65"/>
      <c r="HG113" s="65"/>
      <c r="HH113" s="65"/>
      <c r="HI113" s="65"/>
      <c r="HJ113" s="65"/>
      <c r="HK113" s="65"/>
      <c r="HL113" s="65"/>
      <c r="HM113" s="65"/>
      <c r="HN113" s="65"/>
      <c r="HO113" s="65"/>
      <c r="HP113" s="65"/>
      <c r="HQ113" s="65"/>
      <c r="HR113" s="65"/>
      <c r="HS113" s="65"/>
      <c r="HT113" s="65"/>
      <c r="HU113" s="65"/>
      <c r="HV113" s="65"/>
      <c r="HW113" s="65"/>
      <c r="HX113" s="65"/>
      <c r="HY113" s="65"/>
      <c r="HZ113" s="65"/>
      <c r="IA113" s="65"/>
      <c r="IB113" s="65"/>
      <c r="IC113" s="65"/>
      <c r="ID113" s="65"/>
      <c r="IE113" s="65"/>
      <c r="IF113" s="65"/>
      <c r="IG113" s="65"/>
      <c r="IH113" s="65"/>
      <c r="II113" s="65"/>
      <c r="IJ113" s="65"/>
      <c r="IK113" s="65"/>
    </row>
    <row r="114" spans="1:245" ht="31.5" hidden="1" outlineLevel="1">
      <c r="A114" s="180">
        <v>1</v>
      </c>
      <c r="B114" s="180" t="s">
        <v>538</v>
      </c>
      <c r="C114" s="181">
        <v>42899</v>
      </c>
      <c r="D114" s="188" t="s">
        <v>539</v>
      </c>
      <c r="E114" s="183">
        <f>F114+G114</f>
        <v>600</v>
      </c>
      <c r="F114" s="183"/>
      <c r="G114" s="183">
        <v>600</v>
      </c>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c r="FO114" s="67"/>
      <c r="FP114" s="67"/>
      <c r="FQ114" s="67"/>
      <c r="FR114" s="67"/>
      <c r="FS114" s="67"/>
      <c r="FT114" s="67"/>
      <c r="FU114" s="67"/>
      <c r="FV114" s="67"/>
      <c r="FW114" s="67"/>
      <c r="FX114" s="67"/>
      <c r="FY114" s="67"/>
      <c r="FZ114" s="67"/>
      <c r="GA114" s="67"/>
      <c r="GB114" s="67"/>
      <c r="GC114" s="67"/>
      <c r="GD114" s="67"/>
      <c r="GE114" s="67"/>
      <c r="GF114" s="67"/>
      <c r="GG114" s="67"/>
      <c r="GH114" s="67"/>
      <c r="GI114" s="67"/>
      <c r="GJ114" s="67"/>
      <c r="GK114" s="67"/>
      <c r="GL114" s="67"/>
      <c r="GM114" s="67"/>
      <c r="GN114" s="67"/>
      <c r="GO114" s="67"/>
      <c r="GP114" s="67"/>
      <c r="GQ114" s="67"/>
      <c r="GR114" s="67"/>
      <c r="GS114" s="67"/>
      <c r="GT114" s="67"/>
      <c r="GU114" s="67"/>
      <c r="GV114" s="67"/>
      <c r="GW114" s="67"/>
      <c r="GX114" s="67"/>
      <c r="GY114" s="67"/>
      <c r="GZ114" s="67"/>
      <c r="HA114" s="67"/>
      <c r="HB114" s="67"/>
      <c r="HC114" s="67"/>
      <c r="HD114" s="67"/>
      <c r="HE114" s="67"/>
      <c r="HF114" s="67"/>
      <c r="HG114" s="67"/>
      <c r="HH114" s="67"/>
      <c r="HI114" s="67"/>
      <c r="HJ114" s="67"/>
      <c r="HK114" s="67"/>
      <c r="HL114" s="67"/>
      <c r="HM114" s="67"/>
      <c r="HN114" s="67"/>
      <c r="HO114" s="67"/>
      <c r="HP114" s="67"/>
      <c r="HQ114" s="67"/>
      <c r="HR114" s="67"/>
      <c r="HS114" s="67"/>
      <c r="HT114" s="67"/>
      <c r="HU114" s="67"/>
      <c r="HV114" s="67"/>
      <c r="HW114" s="67"/>
      <c r="HX114" s="67"/>
      <c r="HY114" s="67"/>
      <c r="HZ114" s="67"/>
      <c r="IA114" s="67"/>
      <c r="IB114" s="67"/>
      <c r="IC114" s="67"/>
      <c r="ID114" s="67"/>
      <c r="IE114" s="67"/>
      <c r="IF114" s="67"/>
      <c r="IG114" s="67"/>
      <c r="IH114" s="67"/>
      <c r="II114" s="67"/>
      <c r="IJ114" s="67"/>
      <c r="IK114" s="67"/>
    </row>
    <row r="115" spans="1:245" ht="31.5" hidden="1" outlineLevel="1">
      <c r="A115" s="180">
        <v>2</v>
      </c>
      <c r="B115" s="180"/>
      <c r="C115" s="181"/>
      <c r="D115" s="188" t="s">
        <v>540</v>
      </c>
      <c r="E115" s="183">
        <f>F115+G115</f>
        <v>509.91799999999967</v>
      </c>
      <c r="F115" s="183">
        <v>509.91799999999967</v>
      </c>
      <c r="G115" s="183"/>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c r="FO115" s="67"/>
      <c r="FP115" s="67"/>
      <c r="FQ115" s="67"/>
      <c r="FR115" s="67"/>
      <c r="FS115" s="67"/>
      <c r="FT115" s="67"/>
      <c r="FU115" s="67"/>
      <c r="FV115" s="67"/>
      <c r="FW115" s="67"/>
      <c r="FX115" s="67"/>
      <c r="FY115" s="67"/>
      <c r="FZ115" s="67"/>
      <c r="GA115" s="67"/>
      <c r="GB115" s="67"/>
      <c r="GC115" s="67"/>
      <c r="GD115" s="67"/>
      <c r="GE115" s="67"/>
      <c r="GF115" s="67"/>
      <c r="GG115" s="67"/>
      <c r="GH115" s="67"/>
      <c r="GI115" s="67"/>
      <c r="GJ115" s="67"/>
      <c r="GK115" s="67"/>
      <c r="GL115" s="67"/>
      <c r="GM115" s="67"/>
      <c r="GN115" s="67"/>
      <c r="GO115" s="67"/>
      <c r="GP115" s="67"/>
      <c r="GQ115" s="67"/>
      <c r="GR115" s="67"/>
      <c r="GS115" s="67"/>
      <c r="GT115" s="67"/>
      <c r="GU115" s="67"/>
      <c r="GV115" s="67"/>
      <c r="GW115" s="67"/>
      <c r="GX115" s="67"/>
      <c r="GY115" s="67"/>
      <c r="GZ115" s="67"/>
      <c r="HA115" s="67"/>
      <c r="HB115" s="67"/>
      <c r="HC115" s="67"/>
      <c r="HD115" s="67"/>
      <c r="HE115" s="67"/>
      <c r="HF115" s="67"/>
      <c r="HG115" s="67"/>
      <c r="HH115" s="67"/>
      <c r="HI115" s="67"/>
      <c r="HJ115" s="67"/>
      <c r="HK115" s="67"/>
      <c r="HL115" s="67"/>
      <c r="HM115" s="67"/>
      <c r="HN115" s="67"/>
      <c r="HO115" s="67"/>
      <c r="HP115" s="67"/>
      <c r="HQ115" s="67"/>
      <c r="HR115" s="67"/>
      <c r="HS115" s="67"/>
      <c r="HT115" s="67"/>
      <c r="HU115" s="67"/>
      <c r="HV115" s="67"/>
      <c r="HW115" s="67"/>
      <c r="HX115" s="67"/>
      <c r="HY115" s="67"/>
      <c r="HZ115" s="67"/>
      <c r="IA115" s="67"/>
      <c r="IB115" s="67"/>
      <c r="IC115" s="67"/>
      <c r="ID115" s="67"/>
      <c r="IE115" s="67"/>
      <c r="IF115" s="67"/>
      <c r="IG115" s="67"/>
      <c r="IH115" s="67"/>
      <c r="II115" s="67"/>
      <c r="IJ115" s="67"/>
      <c r="IK115" s="67"/>
    </row>
    <row r="116" spans="1:245" s="72" customFormat="1" ht="31.5" collapsed="1">
      <c r="A116" s="180" t="s">
        <v>541</v>
      </c>
      <c r="B116" s="180" t="s">
        <v>538</v>
      </c>
      <c r="C116" s="181">
        <v>42899</v>
      </c>
      <c r="D116" s="346" t="s">
        <v>542</v>
      </c>
      <c r="E116" s="183">
        <f>SUBTOTAL(9,E117:E119)</f>
        <v>6946.182868</v>
      </c>
      <c r="F116" s="183">
        <f>SUBTOTAL(9,F117:F119)</f>
        <v>6946.182868</v>
      </c>
      <c r="G116" s="183">
        <f>SUBTOTAL(9,G117:G119)</f>
        <v>0</v>
      </c>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74"/>
      <c r="EG116" s="74"/>
      <c r="EH116" s="74"/>
      <c r="EI116" s="74"/>
      <c r="EJ116" s="74"/>
      <c r="EK116" s="74"/>
      <c r="EL116" s="74"/>
      <c r="EM116" s="74"/>
      <c r="EN116" s="74"/>
      <c r="EO116" s="74"/>
      <c r="EP116" s="74"/>
      <c r="EQ116" s="74"/>
      <c r="ER116" s="74"/>
      <c r="ES116" s="74"/>
      <c r="ET116" s="74"/>
      <c r="EU116" s="74"/>
      <c r="EV116" s="74"/>
      <c r="EW116" s="74"/>
      <c r="EX116" s="74"/>
      <c r="EY116" s="74"/>
      <c r="EZ116" s="74"/>
      <c r="FA116" s="74"/>
      <c r="FB116" s="74"/>
      <c r="FC116" s="74"/>
      <c r="FD116" s="74"/>
      <c r="FE116" s="74"/>
      <c r="FF116" s="74"/>
      <c r="FG116" s="74"/>
      <c r="FH116" s="74"/>
      <c r="FI116" s="74"/>
      <c r="FJ116" s="74"/>
      <c r="FK116" s="74"/>
      <c r="FL116" s="74"/>
      <c r="FM116" s="74"/>
      <c r="FN116" s="74"/>
      <c r="FO116" s="74"/>
      <c r="FP116" s="74"/>
      <c r="FQ116" s="74"/>
      <c r="FR116" s="74"/>
      <c r="FS116" s="74"/>
      <c r="FT116" s="74"/>
      <c r="FU116" s="74"/>
      <c r="FV116" s="74"/>
      <c r="FW116" s="74"/>
      <c r="FX116" s="74"/>
      <c r="FY116" s="74"/>
      <c r="FZ116" s="74"/>
      <c r="GA116" s="74"/>
      <c r="GB116" s="74"/>
      <c r="GC116" s="74"/>
      <c r="GD116" s="74"/>
      <c r="GE116" s="74"/>
      <c r="GF116" s="74"/>
      <c r="GG116" s="74"/>
      <c r="GH116" s="74"/>
      <c r="GI116" s="74"/>
      <c r="GJ116" s="74"/>
      <c r="GK116" s="74"/>
      <c r="GL116" s="74"/>
      <c r="GM116" s="74"/>
      <c r="GN116" s="74"/>
      <c r="GO116" s="74"/>
      <c r="GP116" s="74"/>
      <c r="GQ116" s="74"/>
      <c r="GR116" s="74"/>
      <c r="GS116" s="74"/>
      <c r="GT116" s="74"/>
      <c r="GU116" s="74"/>
      <c r="GV116" s="74"/>
      <c r="GW116" s="74"/>
      <c r="GX116" s="74"/>
      <c r="GY116" s="74"/>
      <c r="GZ116" s="74"/>
      <c r="HA116" s="74"/>
      <c r="HB116" s="74"/>
      <c r="HC116" s="74"/>
      <c r="HD116" s="74"/>
      <c r="HE116" s="74"/>
      <c r="HF116" s="74"/>
      <c r="HG116" s="74"/>
      <c r="HH116" s="74"/>
      <c r="HI116" s="74"/>
      <c r="HJ116" s="74"/>
      <c r="HK116" s="74"/>
      <c r="HL116" s="74"/>
      <c r="HM116" s="74"/>
      <c r="HN116" s="74"/>
      <c r="HO116" s="74"/>
      <c r="HP116" s="74"/>
      <c r="HQ116" s="74"/>
      <c r="HR116" s="74"/>
      <c r="HS116" s="74"/>
      <c r="HT116" s="74"/>
      <c r="HU116" s="74"/>
      <c r="HV116" s="74"/>
      <c r="HW116" s="74"/>
      <c r="HX116" s="74"/>
      <c r="HY116" s="74"/>
      <c r="HZ116" s="74"/>
      <c r="IA116" s="74"/>
      <c r="IB116" s="74"/>
      <c r="IC116" s="74"/>
      <c r="ID116" s="74"/>
      <c r="IE116" s="74"/>
      <c r="IF116" s="74"/>
      <c r="IG116" s="74"/>
      <c r="IH116" s="74"/>
      <c r="II116" s="74"/>
      <c r="IJ116" s="74"/>
      <c r="IK116" s="74"/>
    </row>
    <row r="117" spans="1:245" ht="31.5" hidden="1" outlineLevel="1">
      <c r="A117" s="180">
        <v>1</v>
      </c>
      <c r="B117" s="180" t="s">
        <v>538</v>
      </c>
      <c r="C117" s="181">
        <v>42899</v>
      </c>
      <c r="D117" s="182" t="s">
        <v>543</v>
      </c>
      <c r="E117" s="183">
        <f>F117+G117</f>
        <v>46.160867999999994</v>
      </c>
      <c r="F117" s="183">
        <v>46.160867999999994</v>
      </c>
      <c r="G117" s="183"/>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c r="FO117" s="67"/>
      <c r="FP117" s="67"/>
      <c r="FQ117" s="67"/>
      <c r="FR117" s="67"/>
      <c r="FS117" s="67"/>
      <c r="FT117" s="67"/>
      <c r="FU117" s="67"/>
      <c r="FV117" s="67"/>
      <c r="FW117" s="67"/>
      <c r="FX117" s="67"/>
      <c r="FY117" s="67"/>
      <c r="FZ117" s="67"/>
      <c r="GA117" s="67"/>
      <c r="GB117" s="67"/>
      <c r="GC117" s="67"/>
      <c r="GD117" s="67"/>
      <c r="GE117" s="67"/>
      <c r="GF117" s="67"/>
      <c r="GG117" s="67"/>
      <c r="GH117" s="67"/>
      <c r="GI117" s="67"/>
      <c r="GJ117" s="67"/>
      <c r="GK117" s="67"/>
      <c r="GL117" s="67"/>
      <c r="GM117" s="67"/>
      <c r="GN117" s="67"/>
      <c r="GO117" s="67"/>
      <c r="GP117" s="67"/>
      <c r="GQ117" s="67"/>
      <c r="GR117" s="67"/>
      <c r="GS117" s="67"/>
      <c r="GT117" s="67"/>
      <c r="GU117" s="67"/>
      <c r="GV117" s="67"/>
      <c r="GW117" s="67"/>
      <c r="GX117" s="67"/>
      <c r="GY117" s="67"/>
      <c r="GZ117" s="67"/>
      <c r="HA117" s="67"/>
      <c r="HB117" s="67"/>
      <c r="HC117" s="67"/>
      <c r="HD117" s="67"/>
      <c r="HE117" s="67"/>
      <c r="HF117" s="67"/>
      <c r="HG117" s="67"/>
      <c r="HH117" s="67"/>
      <c r="HI117" s="67"/>
      <c r="HJ117" s="67"/>
      <c r="HK117" s="67"/>
      <c r="HL117" s="67"/>
      <c r="HM117" s="67"/>
      <c r="HN117" s="67"/>
      <c r="HO117" s="67"/>
      <c r="HP117" s="67"/>
      <c r="HQ117" s="67"/>
      <c r="HR117" s="67"/>
      <c r="HS117" s="67"/>
      <c r="HT117" s="67"/>
      <c r="HU117" s="67"/>
      <c r="HV117" s="67"/>
      <c r="HW117" s="67"/>
      <c r="HX117" s="67"/>
      <c r="HY117" s="67"/>
      <c r="HZ117" s="67"/>
      <c r="IA117" s="67"/>
      <c r="IB117" s="67"/>
      <c r="IC117" s="67"/>
      <c r="ID117" s="67"/>
      <c r="IE117" s="67"/>
      <c r="IF117" s="67"/>
      <c r="IG117" s="67"/>
      <c r="IH117" s="67"/>
      <c r="II117" s="67"/>
      <c r="IJ117" s="67"/>
      <c r="IK117" s="67"/>
    </row>
    <row r="118" spans="1:245" ht="15.75" hidden="1" outlineLevel="1">
      <c r="A118" s="180">
        <v>2</v>
      </c>
      <c r="B118" s="180"/>
      <c r="C118" s="181"/>
      <c r="D118" s="77" t="s">
        <v>443</v>
      </c>
      <c r="E118" s="183">
        <f>F118+G118</f>
        <v>200</v>
      </c>
      <c r="F118" s="183">
        <v>200</v>
      </c>
      <c r="G118" s="183"/>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c r="FO118" s="67"/>
      <c r="FP118" s="67"/>
      <c r="FQ118" s="67"/>
      <c r="FR118" s="67"/>
      <c r="FS118" s="67"/>
      <c r="FT118" s="67"/>
      <c r="FU118" s="67"/>
      <c r="FV118" s="67"/>
      <c r="FW118" s="67"/>
      <c r="FX118" s="67"/>
      <c r="FY118" s="67"/>
      <c r="FZ118" s="67"/>
      <c r="GA118" s="67"/>
      <c r="GB118" s="67"/>
      <c r="GC118" s="67"/>
      <c r="GD118" s="67"/>
      <c r="GE118" s="67"/>
      <c r="GF118" s="67"/>
      <c r="GG118" s="67"/>
      <c r="GH118" s="67"/>
      <c r="GI118" s="67"/>
      <c r="GJ118" s="67"/>
      <c r="GK118" s="67"/>
      <c r="GL118" s="67"/>
      <c r="GM118" s="67"/>
      <c r="GN118" s="67"/>
      <c r="GO118" s="67"/>
      <c r="GP118" s="67"/>
      <c r="GQ118" s="67"/>
      <c r="GR118" s="67"/>
      <c r="GS118" s="67"/>
      <c r="GT118" s="67"/>
      <c r="GU118" s="67"/>
      <c r="GV118" s="67"/>
      <c r="GW118" s="67"/>
      <c r="GX118" s="67"/>
      <c r="GY118" s="67"/>
      <c r="GZ118" s="67"/>
      <c r="HA118" s="67"/>
      <c r="HB118" s="67"/>
      <c r="HC118" s="67"/>
      <c r="HD118" s="67"/>
      <c r="HE118" s="67"/>
      <c r="HF118" s="67"/>
      <c r="HG118" s="67"/>
      <c r="HH118" s="67"/>
      <c r="HI118" s="67"/>
      <c r="HJ118" s="67"/>
      <c r="HK118" s="67"/>
      <c r="HL118" s="67"/>
      <c r="HM118" s="67"/>
      <c r="HN118" s="67"/>
      <c r="HO118" s="67"/>
      <c r="HP118" s="67"/>
      <c r="HQ118" s="67"/>
      <c r="HR118" s="67"/>
      <c r="HS118" s="67"/>
      <c r="HT118" s="67"/>
      <c r="HU118" s="67"/>
      <c r="HV118" s="67"/>
      <c r="HW118" s="67"/>
      <c r="HX118" s="67"/>
      <c r="HY118" s="67"/>
      <c r="HZ118" s="67"/>
      <c r="IA118" s="67"/>
      <c r="IB118" s="67"/>
      <c r="IC118" s="67"/>
      <c r="ID118" s="67"/>
      <c r="IE118" s="67"/>
      <c r="IF118" s="67"/>
      <c r="IG118" s="67"/>
      <c r="IH118" s="67"/>
      <c r="II118" s="67"/>
      <c r="IJ118" s="67"/>
      <c r="IK118" s="67"/>
    </row>
    <row r="119" spans="1:245" ht="31.5" hidden="1" outlineLevel="1">
      <c r="A119" s="180">
        <v>3</v>
      </c>
      <c r="B119" s="180" t="s">
        <v>538</v>
      </c>
      <c r="C119" s="181">
        <v>42899</v>
      </c>
      <c r="D119" s="188" t="s">
        <v>544</v>
      </c>
      <c r="E119" s="183">
        <f>F119+G119</f>
        <v>6700.022</v>
      </c>
      <c r="F119" s="183">
        <v>6700.022</v>
      </c>
      <c r="G119" s="183"/>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c r="FO119" s="67"/>
      <c r="FP119" s="67"/>
      <c r="FQ119" s="67"/>
      <c r="FR119" s="67"/>
      <c r="FS119" s="67"/>
      <c r="FT119" s="67"/>
      <c r="FU119" s="67"/>
      <c r="FV119" s="67"/>
      <c r="FW119" s="67"/>
      <c r="FX119" s="67"/>
      <c r="FY119" s="67"/>
      <c r="FZ119" s="67"/>
      <c r="GA119" s="67"/>
      <c r="GB119" s="67"/>
      <c r="GC119" s="67"/>
      <c r="GD119" s="67"/>
      <c r="GE119" s="67"/>
      <c r="GF119" s="67"/>
      <c r="GG119" s="67"/>
      <c r="GH119" s="67"/>
      <c r="GI119" s="67"/>
      <c r="GJ119" s="67"/>
      <c r="GK119" s="67"/>
      <c r="GL119" s="67"/>
      <c r="GM119" s="67"/>
      <c r="GN119" s="67"/>
      <c r="GO119" s="67"/>
      <c r="GP119" s="67"/>
      <c r="GQ119" s="67"/>
      <c r="GR119" s="67"/>
      <c r="GS119" s="67"/>
      <c r="GT119" s="67"/>
      <c r="GU119" s="67"/>
      <c r="GV119" s="67"/>
      <c r="GW119" s="67"/>
      <c r="GX119" s="67"/>
      <c r="GY119" s="67"/>
      <c r="GZ119" s="67"/>
      <c r="HA119" s="67"/>
      <c r="HB119" s="67"/>
      <c r="HC119" s="67"/>
      <c r="HD119" s="67"/>
      <c r="HE119" s="67"/>
      <c r="HF119" s="67"/>
      <c r="HG119" s="67"/>
      <c r="HH119" s="67"/>
      <c r="HI119" s="67"/>
      <c r="HJ119" s="67"/>
      <c r="HK119" s="67"/>
      <c r="HL119" s="67"/>
      <c r="HM119" s="67"/>
      <c r="HN119" s="67"/>
      <c r="HO119" s="67"/>
      <c r="HP119" s="67"/>
      <c r="HQ119" s="67"/>
      <c r="HR119" s="67"/>
      <c r="HS119" s="67"/>
      <c r="HT119" s="67"/>
      <c r="HU119" s="67"/>
      <c r="HV119" s="67"/>
      <c r="HW119" s="67"/>
      <c r="HX119" s="67"/>
      <c r="HY119" s="67"/>
      <c r="HZ119" s="67"/>
      <c r="IA119" s="67"/>
      <c r="IB119" s="67"/>
      <c r="IC119" s="67"/>
      <c r="ID119" s="67"/>
      <c r="IE119" s="67"/>
      <c r="IF119" s="67"/>
      <c r="IG119" s="67"/>
      <c r="IH119" s="67"/>
      <c r="II119" s="67"/>
      <c r="IJ119" s="67"/>
      <c r="IK119" s="67"/>
    </row>
    <row r="120" spans="1:245" s="72" customFormat="1" ht="15.75" collapsed="1">
      <c r="A120" s="180" t="s">
        <v>545</v>
      </c>
      <c r="B120" s="180"/>
      <c r="C120" s="181"/>
      <c r="D120" s="346" t="s">
        <v>546</v>
      </c>
      <c r="E120" s="183">
        <f>SUBTOTAL(9,E121:E123)</f>
        <v>2956.418</v>
      </c>
      <c r="F120" s="183">
        <f>SUBTOTAL(9,F121:F123)</f>
        <v>2956.418</v>
      </c>
      <c r="G120" s="183">
        <f>SUBTOTAL(9,G121:G123)</f>
        <v>0</v>
      </c>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c r="EN120" s="65"/>
      <c r="EO120" s="65"/>
      <c r="EP120" s="65"/>
      <c r="EQ120" s="65"/>
      <c r="ER120" s="65"/>
      <c r="ES120" s="65"/>
      <c r="ET120" s="65"/>
      <c r="EU120" s="65"/>
      <c r="EV120" s="65"/>
      <c r="EW120" s="65"/>
      <c r="EX120" s="65"/>
      <c r="EY120" s="65"/>
      <c r="EZ120" s="65"/>
      <c r="FA120" s="65"/>
      <c r="FB120" s="65"/>
      <c r="FC120" s="65"/>
      <c r="FD120" s="65"/>
      <c r="FE120" s="65"/>
      <c r="FF120" s="65"/>
      <c r="FG120" s="65"/>
      <c r="FH120" s="65"/>
      <c r="FI120" s="65"/>
      <c r="FJ120" s="65"/>
      <c r="FK120" s="65"/>
      <c r="FL120" s="65"/>
      <c r="FM120" s="65"/>
      <c r="FN120" s="65"/>
      <c r="FO120" s="65"/>
      <c r="FP120" s="65"/>
      <c r="FQ120" s="65"/>
      <c r="FR120" s="65"/>
      <c r="FS120" s="65"/>
      <c r="FT120" s="65"/>
      <c r="FU120" s="65"/>
      <c r="FV120" s="65"/>
      <c r="FW120" s="65"/>
      <c r="FX120" s="65"/>
      <c r="FY120" s="65"/>
      <c r="FZ120" s="65"/>
      <c r="GA120" s="65"/>
      <c r="GB120" s="65"/>
      <c r="GC120" s="65"/>
      <c r="GD120" s="65"/>
      <c r="GE120" s="65"/>
      <c r="GF120" s="65"/>
      <c r="GG120" s="65"/>
      <c r="GH120" s="65"/>
      <c r="GI120" s="65"/>
      <c r="GJ120" s="65"/>
      <c r="GK120" s="65"/>
      <c r="GL120" s="65"/>
      <c r="GM120" s="65"/>
      <c r="GN120" s="65"/>
      <c r="GO120" s="65"/>
      <c r="GP120" s="65"/>
      <c r="GQ120" s="65"/>
      <c r="GR120" s="65"/>
      <c r="GS120" s="65"/>
      <c r="GT120" s="65"/>
      <c r="GU120" s="65"/>
      <c r="GV120" s="65"/>
      <c r="GW120" s="65"/>
      <c r="GX120" s="65"/>
      <c r="GY120" s="65"/>
      <c r="GZ120" s="65"/>
      <c r="HA120" s="65"/>
      <c r="HB120" s="65"/>
      <c r="HC120" s="65"/>
      <c r="HD120" s="65"/>
      <c r="HE120" s="65"/>
      <c r="HF120" s="65"/>
      <c r="HG120" s="65"/>
      <c r="HH120" s="65"/>
      <c r="HI120" s="65"/>
      <c r="HJ120" s="65"/>
      <c r="HK120" s="65"/>
      <c r="HL120" s="65"/>
      <c r="HM120" s="65"/>
      <c r="HN120" s="65"/>
      <c r="HO120" s="65"/>
      <c r="HP120" s="65"/>
      <c r="HQ120" s="65"/>
      <c r="HR120" s="65"/>
      <c r="HS120" s="65"/>
      <c r="HT120" s="65"/>
      <c r="HU120" s="65"/>
      <c r="HV120" s="65"/>
      <c r="HW120" s="65"/>
      <c r="HX120" s="65"/>
      <c r="HY120" s="65"/>
      <c r="HZ120" s="65"/>
      <c r="IA120" s="65"/>
      <c r="IB120" s="65"/>
      <c r="IC120" s="65"/>
      <c r="ID120" s="65"/>
      <c r="IE120" s="65"/>
      <c r="IF120" s="65"/>
      <c r="IG120" s="65"/>
      <c r="IH120" s="65"/>
      <c r="II120" s="65"/>
      <c r="IJ120" s="65"/>
      <c r="IK120" s="65"/>
    </row>
    <row r="121" spans="1:245" ht="31.5" hidden="1" outlineLevel="1">
      <c r="A121" s="180">
        <v>1</v>
      </c>
      <c r="B121" s="180" t="s">
        <v>538</v>
      </c>
      <c r="C121" s="181">
        <v>42899</v>
      </c>
      <c r="D121" s="191" t="s">
        <v>547</v>
      </c>
      <c r="E121" s="183">
        <f>F121+G121</f>
        <v>10.219</v>
      </c>
      <c r="F121" s="183">
        <v>10.219</v>
      </c>
      <c r="G121" s="183"/>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c r="FR121" s="61"/>
      <c r="FS121" s="61"/>
      <c r="FT121" s="61"/>
      <c r="FU121" s="61"/>
      <c r="FV121" s="61"/>
      <c r="FW121" s="61"/>
      <c r="FX121" s="61"/>
      <c r="FY121" s="61"/>
      <c r="FZ121" s="61"/>
      <c r="GA121" s="61"/>
      <c r="GB121" s="61"/>
      <c r="GC121" s="61"/>
      <c r="GD121" s="61"/>
      <c r="GE121" s="61"/>
      <c r="GF121" s="61"/>
      <c r="GG121" s="61"/>
      <c r="GH121" s="61"/>
      <c r="GI121" s="61"/>
      <c r="GJ121" s="61"/>
      <c r="GK121" s="61"/>
      <c r="GL121" s="61"/>
      <c r="GM121" s="61"/>
      <c r="GN121" s="61"/>
      <c r="GO121" s="61"/>
      <c r="GP121" s="61"/>
      <c r="GQ121" s="61"/>
      <c r="GR121" s="61"/>
      <c r="GS121" s="61"/>
      <c r="GT121" s="61"/>
      <c r="GU121" s="61"/>
      <c r="GV121" s="61"/>
      <c r="GW121" s="61"/>
      <c r="GX121" s="61"/>
      <c r="GY121" s="61"/>
      <c r="GZ121" s="61"/>
      <c r="HA121" s="61"/>
      <c r="HB121" s="61"/>
      <c r="HC121" s="61"/>
      <c r="HD121" s="61"/>
      <c r="HE121" s="61"/>
      <c r="HF121" s="61"/>
      <c r="HG121" s="61"/>
      <c r="HH121" s="61"/>
      <c r="HI121" s="61"/>
      <c r="HJ121" s="61"/>
      <c r="HK121" s="61"/>
      <c r="HL121" s="61"/>
      <c r="HM121" s="61"/>
      <c r="HN121" s="61"/>
      <c r="HO121" s="61"/>
      <c r="HP121" s="61"/>
      <c r="HQ121" s="61"/>
      <c r="HR121" s="61"/>
      <c r="HS121" s="61"/>
      <c r="HT121" s="61"/>
      <c r="HU121" s="61"/>
      <c r="HV121" s="61"/>
      <c r="HW121" s="61"/>
      <c r="HX121" s="61"/>
      <c r="HY121" s="61"/>
      <c r="HZ121" s="61"/>
      <c r="IA121" s="61"/>
      <c r="IB121" s="61"/>
      <c r="IC121" s="61"/>
      <c r="ID121" s="61"/>
      <c r="IE121" s="61"/>
      <c r="IF121" s="61"/>
      <c r="IG121" s="61"/>
      <c r="IH121" s="61"/>
      <c r="II121" s="61"/>
      <c r="IJ121" s="61"/>
      <c r="IK121" s="61"/>
    </row>
    <row r="122" spans="1:245" ht="31.5" hidden="1" outlineLevel="1">
      <c r="A122" s="180">
        <v>2</v>
      </c>
      <c r="B122" s="180" t="s">
        <v>538</v>
      </c>
      <c r="C122" s="181">
        <v>42899</v>
      </c>
      <c r="D122" s="188" t="s">
        <v>548</v>
      </c>
      <c r="E122" s="183">
        <f>F122+G122</f>
        <v>165.19900000000007</v>
      </c>
      <c r="F122" s="183">
        <v>165.19900000000007</v>
      </c>
      <c r="G122" s="183"/>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c r="FO122" s="67"/>
      <c r="FP122" s="67"/>
      <c r="FQ122" s="67"/>
      <c r="FR122" s="67"/>
      <c r="FS122" s="67"/>
      <c r="FT122" s="67"/>
      <c r="FU122" s="67"/>
      <c r="FV122" s="67"/>
      <c r="FW122" s="67"/>
      <c r="FX122" s="67"/>
      <c r="FY122" s="67"/>
      <c r="FZ122" s="67"/>
      <c r="GA122" s="67"/>
      <c r="GB122" s="67"/>
      <c r="GC122" s="67"/>
      <c r="GD122" s="67"/>
      <c r="GE122" s="67"/>
      <c r="GF122" s="67"/>
      <c r="GG122" s="67"/>
      <c r="GH122" s="67"/>
      <c r="GI122" s="67"/>
      <c r="GJ122" s="67"/>
      <c r="GK122" s="67"/>
      <c r="GL122" s="67"/>
      <c r="GM122" s="67"/>
      <c r="GN122" s="67"/>
      <c r="GO122" s="67"/>
      <c r="GP122" s="67"/>
      <c r="GQ122" s="67"/>
      <c r="GR122" s="67"/>
      <c r="GS122" s="67"/>
      <c r="GT122" s="67"/>
      <c r="GU122" s="67"/>
      <c r="GV122" s="67"/>
      <c r="GW122" s="67"/>
      <c r="GX122" s="67"/>
      <c r="GY122" s="67"/>
      <c r="GZ122" s="67"/>
      <c r="HA122" s="67"/>
      <c r="HB122" s="67"/>
      <c r="HC122" s="67"/>
      <c r="HD122" s="67"/>
      <c r="HE122" s="67"/>
      <c r="HF122" s="67"/>
      <c r="HG122" s="67"/>
      <c r="HH122" s="67"/>
      <c r="HI122" s="67"/>
      <c r="HJ122" s="67"/>
      <c r="HK122" s="67"/>
      <c r="HL122" s="67"/>
      <c r="HM122" s="67"/>
      <c r="HN122" s="67"/>
      <c r="HO122" s="67"/>
      <c r="HP122" s="67"/>
      <c r="HQ122" s="67"/>
      <c r="HR122" s="67"/>
      <c r="HS122" s="67"/>
      <c r="HT122" s="67"/>
      <c r="HU122" s="67"/>
      <c r="HV122" s="67"/>
      <c r="HW122" s="67"/>
      <c r="HX122" s="67"/>
      <c r="HY122" s="67"/>
      <c r="HZ122" s="67"/>
      <c r="IA122" s="67"/>
      <c r="IB122" s="67"/>
      <c r="IC122" s="67"/>
      <c r="ID122" s="67"/>
      <c r="IE122" s="67"/>
      <c r="IF122" s="67"/>
      <c r="IG122" s="67"/>
      <c r="IH122" s="67"/>
      <c r="II122" s="67"/>
      <c r="IJ122" s="67"/>
      <c r="IK122" s="67"/>
    </row>
    <row r="123" spans="1:245" ht="15.75" hidden="1" outlineLevel="1">
      <c r="A123" s="180">
        <v>3</v>
      </c>
      <c r="B123" s="180"/>
      <c r="C123" s="181"/>
      <c r="D123" s="188" t="s">
        <v>549</v>
      </c>
      <c r="E123" s="183">
        <f>F123+G123</f>
        <v>2781</v>
      </c>
      <c r="F123" s="183">
        <v>2781</v>
      </c>
      <c r="G123" s="183"/>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c r="FO123" s="67"/>
      <c r="FP123" s="67"/>
      <c r="FQ123" s="67"/>
      <c r="FR123" s="67"/>
      <c r="FS123" s="67"/>
      <c r="FT123" s="67"/>
      <c r="FU123" s="67"/>
      <c r="FV123" s="67"/>
      <c r="FW123" s="67"/>
      <c r="FX123" s="67"/>
      <c r="FY123" s="67"/>
      <c r="FZ123" s="67"/>
      <c r="GA123" s="67"/>
      <c r="GB123" s="67"/>
      <c r="GC123" s="67"/>
      <c r="GD123" s="67"/>
      <c r="GE123" s="67"/>
      <c r="GF123" s="67"/>
      <c r="GG123" s="67"/>
      <c r="GH123" s="67"/>
      <c r="GI123" s="67"/>
      <c r="GJ123" s="67"/>
      <c r="GK123" s="67"/>
      <c r="GL123" s="67"/>
      <c r="GM123" s="67"/>
      <c r="GN123" s="67"/>
      <c r="GO123" s="67"/>
      <c r="GP123" s="67"/>
      <c r="GQ123" s="67"/>
      <c r="GR123" s="67"/>
      <c r="GS123" s="67"/>
      <c r="GT123" s="67"/>
      <c r="GU123" s="67"/>
      <c r="GV123" s="67"/>
      <c r="GW123" s="67"/>
      <c r="GX123" s="67"/>
      <c r="GY123" s="67"/>
      <c r="GZ123" s="67"/>
      <c r="HA123" s="67"/>
      <c r="HB123" s="67"/>
      <c r="HC123" s="67"/>
      <c r="HD123" s="67"/>
      <c r="HE123" s="67"/>
      <c r="HF123" s="67"/>
      <c r="HG123" s="67"/>
      <c r="HH123" s="67"/>
      <c r="HI123" s="67"/>
      <c r="HJ123" s="67"/>
      <c r="HK123" s="67"/>
      <c r="HL123" s="67"/>
      <c r="HM123" s="67"/>
      <c r="HN123" s="67"/>
      <c r="HO123" s="67"/>
      <c r="HP123" s="67"/>
      <c r="HQ123" s="67"/>
      <c r="HR123" s="67"/>
      <c r="HS123" s="67"/>
      <c r="HT123" s="67"/>
      <c r="HU123" s="67"/>
      <c r="HV123" s="67"/>
      <c r="HW123" s="67"/>
      <c r="HX123" s="67"/>
      <c r="HY123" s="67"/>
      <c r="HZ123" s="67"/>
      <c r="IA123" s="67"/>
      <c r="IB123" s="67"/>
      <c r="IC123" s="67"/>
      <c r="ID123" s="67"/>
      <c r="IE123" s="67"/>
      <c r="IF123" s="67"/>
      <c r="IG123" s="67"/>
      <c r="IH123" s="67"/>
      <c r="II123" s="67"/>
      <c r="IJ123" s="67"/>
      <c r="IK123" s="67"/>
    </row>
    <row r="124" spans="1:245" s="72" customFormat="1" ht="19.5" customHeight="1" collapsed="1">
      <c r="A124" s="180" t="s">
        <v>550</v>
      </c>
      <c r="B124" s="180"/>
      <c r="C124" s="181"/>
      <c r="D124" s="188" t="s">
        <v>551</v>
      </c>
      <c r="E124" s="183">
        <f>F124+G124</f>
        <v>172.9</v>
      </c>
      <c r="F124" s="183">
        <v>172.9</v>
      </c>
      <c r="G124" s="183"/>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c r="CZ124" s="65"/>
      <c r="DA124" s="65"/>
      <c r="DB124" s="65"/>
      <c r="DC124" s="65"/>
      <c r="DD124" s="65"/>
      <c r="DE124" s="65"/>
      <c r="DF124" s="65"/>
      <c r="DG124" s="65"/>
      <c r="DH124" s="65"/>
      <c r="DI124" s="65"/>
      <c r="DJ124" s="65"/>
      <c r="DK124" s="65"/>
      <c r="DL124" s="65"/>
      <c r="DM124" s="65"/>
      <c r="DN124" s="65"/>
      <c r="DO124" s="65"/>
      <c r="DP124" s="65"/>
      <c r="DQ124" s="65"/>
      <c r="DR124" s="65"/>
      <c r="DS124" s="65"/>
      <c r="DT124" s="65"/>
      <c r="DU124" s="65"/>
      <c r="DV124" s="65"/>
      <c r="DW124" s="65"/>
      <c r="DX124" s="65"/>
      <c r="DY124" s="65"/>
      <c r="DZ124" s="65"/>
      <c r="EA124" s="65"/>
      <c r="EB124" s="65"/>
      <c r="EC124" s="65"/>
      <c r="ED124" s="65"/>
      <c r="EE124" s="65"/>
      <c r="EF124" s="65"/>
      <c r="EG124" s="65"/>
      <c r="EH124" s="65"/>
      <c r="EI124" s="65"/>
      <c r="EJ124" s="65"/>
      <c r="EK124" s="65"/>
      <c r="EL124" s="65"/>
      <c r="EM124" s="65"/>
      <c r="EN124" s="65"/>
      <c r="EO124" s="65"/>
      <c r="EP124" s="65"/>
      <c r="EQ124" s="65"/>
      <c r="ER124" s="65"/>
      <c r="ES124" s="65"/>
      <c r="ET124" s="65"/>
      <c r="EU124" s="65"/>
      <c r="EV124" s="65"/>
      <c r="EW124" s="65"/>
      <c r="EX124" s="65"/>
      <c r="EY124" s="65"/>
      <c r="EZ124" s="65"/>
      <c r="FA124" s="65"/>
      <c r="FB124" s="65"/>
      <c r="FC124" s="65"/>
      <c r="FD124" s="65"/>
      <c r="FE124" s="65"/>
      <c r="FF124" s="65"/>
      <c r="FG124" s="65"/>
      <c r="FH124" s="65"/>
      <c r="FI124" s="65"/>
      <c r="FJ124" s="65"/>
      <c r="FK124" s="65"/>
      <c r="FL124" s="65"/>
      <c r="FM124" s="65"/>
      <c r="FN124" s="65"/>
      <c r="FO124" s="65"/>
      <c r="FP124" s="65"/>
      <c r="FQ124" s="65"/>
      <c r="FR124" s="65"/>
      <c r="FS124" s="65"/>
      <c r="FT124" s="65"/>
      <c r="FU124" s="65"/>
      <c r="FV124" s="65"/>
      <c r="FW124" s="65"/>
      <c r="FX124" s="65"/>
      <c r="FY124" s="65"/>
      <c r="FZ124" s="65"/>
      <c r="GA124" s="65"/>
      <c r="GB124" s="65"/>
      <c r="GC124" s="65"/>
      <c r="GD124" s="65"/>
      <c r="GE124" s="65"/>
      <c r="GF124" s="65"/>
      <c r="GG124" s="65"/>
      <c r="GH124" s="65"/>
      <c r="GI124" s="65"/>
      <c r="GJ124" s="65"/>
      <c r="GK124" s="65"/>
      <c r="GL124" s="65"/>
      <c r="GM124" s="65"/>
      <c r="GN124" s="65"/>
      <c r="GO124" s="65"/>
      <c r="GP124" s="65"/>
      <c r="GQ124" s="65"/>
      <c r="GR124" s="65"/>
      <c r="GS124" s="65"/>
      <c r="GT124" s="65"/>
      <c r="GU124" s="65"/>
      <c r="GV124" s="65"/>
      <c r="GW124" s="65"/>
      <c r="GX124" s="65"/>
      <c r="GY124" s="65"/>
      <c r="GZ124" s="65"/>
      <c r="HA124" s="65"/>
      <c r="HB124" s="65"/>
      <c r="HC124" s="65"/>
      <c r="HD124" s="65"/>
      <c r="HE124" s="65"/>
      <c r="HF124" s="65"/>
      <c r="HG124" s="65"/>
      <c r="HH124" s="65"/>
      <c r="HI124" s="65"/>
      <c r="HJ124" s="65"/>
      <c r="HK124" s="65"/>
      <c r="HL124" s="65"/>
      <c r="HM124" s="65"/>
      <c r="HN124" s="65"/>
      <c r="HO124" s="65"/>
      <c r="HP124" s="65"/>
      <c r="HQ124" s="65"/>
      <c r="HR124" s="65"/>
      <c r="HS124" s="65"/>
      <c r="HT124" s="65"/>
      <c r="HU124" s="65"/>
      <c r="HV124" s="65"/>
      <c r="HW124" s="65"/>
      <c r="HX124" s="65"/>
      <c r="HY124" s="65"/>
      <c r="HZ124" s="65"/>
      <c r="IA124" s="65"/>
      <c r="IB124" s="65"/>
      <c r="IC124" s="65"/>
      <c r="ID124" s="65"/>
      <c r="IE124" s="65"/>
      <c r="IF124" s="65"/>
      <c r="IG124" s="65"/>
      <c r="IH124" s="65"/>
      <c r="II124" s="65"/>
      <c r="IJ124" s="65"/>
      <c r="IK124" s="65"/>
    </row>
    <row r="125" spans="1:245" s="72" customFormat="1" ht="19.5" customHeight="1">
      <c r="A125" s="180" t="s">
        <v>552</v>
      </c>
      <c r="B125" s="180"/>
      <c r="C125" s="181"/>
      <c r="D125" s="188" t="s">
        <v>553</v>
      </c>
      <c r="E125" s="183">
        <f>F125+G125</f>
        <v>5907.944</v>
      </c>
      <c r="F125" s="183">
        <v>5907.944</v>
      </c>
      <c r="G125" s="183"/>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c r="CT125" s="65"/>
      <c r="CU125" s="65"/>
      <c r="CV125" s="65"/>
      <c r="CW125" s="65"/>
      <c r="CX125" s="65"/>
      <c r="CY125" s="65"/>
      <c r="CZ125" s="65"/>
      <c r="DA125" s="65"/>
      <c r="DB125" s="65"/>
      <c r="DC125" s="65"/>
      <c r="DD125" s="65"/>
      <c r="DE125" s="65"/>
      <c r="DF125" s="65"/>
      <c r="DG125" s="65"/>
      <c r="DH125" s="65"/>
      <c r="DI125" s="65"/>
      <c r="DJ125" s="65"/>
      <c r="DK125" s="65"/>
      <c r="DL125" s="65"/>
      <c r="DM125" s="65"/>
      <c r="DN125" s="65"/>
      <c r="DO125" s="65"/>
      <c r="DP125" s="65"/>
      <c r="DQ125" s="65"/>
      <c r="DR125" s="65"/>
      <c r="DS125" s="65"/>
      <c r="DT125" s="65"/>
      <c r="DU125" s="65"/>
      <c r="DV125" s="65"/>
      <c r="DW125" s="65"/>
      <c r="DX125" s="65"/>
      <c r="DY125" s="65"/>
      <c r="DZ125" s="65"/>
      <c r="EA125" s="65"/>
      <c r="EB125" s="65"/>
      <c r="EC125" s="65"/>
      <c r="ED125" s="65"/>
      <c r="EE125" s="65"/>
      <c r="EF125" s="65"/>
      <c r="EG125" s="65"/>
      <c r="EH125" s="65"/>
      <c r="EI125" s="65"/>
      <c r="EJ125" s="65"/>
      <c r="EK125" s="65"/>
      <c r="EL125" s="65"/>
      <c r="EM125" s="65"/>
      <c r="EN125" s="65"/>
      <c r="EO125" s="65"/>
      <c r="EP125" s="65"/>
      <c r="EQ125" s="65"/>
      <c r="ER125" s="65"/>
      <c r="ES125" s="65"/>
      <c r="ET125" s="65"/>
      <c r="EU125" s="65"/>
      <c r="EV125" s="65"/>
      <c r="EW125" s="65"/>
      <c r="EX125" s="65"/>
      <c r="EY125" s="65"/>
      <c r="EZ125" s="65"/>
      <c r="FA125" s="65"/>
      <c r="FB125" s="65"/>
      <c r="FC125" s="65"/>
      <c r="FD125" s="65"/>
      <c r="FE125" s="65"/>
      <c r="FF125" s="65"/>
      <c r="FG125" s="65"/>
      <c r="FH125" s="65"/>
      <c r="FI125" s="65"/>
      <c r="FJ125" s="65"/>
      <c r="FK125" s="65"/>
      <c r="FL125" s="65"/>
      <c r="FM125" s="65"/>
      <c r="FN125" s="65"/>
      <c r="FO125" s="65"/>
      <c r="FP125" s="65"/>
      <c r="FQ125" s="65"/>
      <c r="FR125" s="65"/>
      <c r="FS125" s="65"/>
      <c r="FT125" s="65"/>
      <c r="FU125" s="65"/>
      <c r="FV125" s="65"/>
      <c r="FW125" s="65"/>
      <c r="FX125" s="65"/>
      <c r="FY125" s="65"/>
      <c r="FZ125" s="65"/>
      <c r="GA125" s="65"/>
      <c r="GB125" s="65"/>
      <c r="GC125" s="65"/>
      <c r="GD125" s="65"/>
      <c r="GE125" s="65"/>
      <c r="GF125" s="65"/>
      <c r="GG125" s="65"/>
      <c r="GH125" s="65"/>
      <c r="GI125" s="65"/>
      <c r="GJ125" s="65"/>
      <c r="GK125" s="65"/>
      <c r="GL125" s="65"/>
      <c r="GM125" s="65"/>
      <c r="GN125" s="65"/>
      <c r="GO125" s="65"/>
      <c r="GP125" s="65"/>
      <c r="GQ125" s="65"/>
      <c r="GR125" s="65"/>
      <c r="GS125" s="65"/>
      <c r="GT125" s="65"/>
      <c r="GU125" s="65"/>
      <c r="GV125" s="65"/>
      <c r="GW125" s="65"/>
      <c r="GX125" s="65"/>
      <c r="GY125" s="65"/>
      <c r="GZ125" s="65"/>
      <c r="HA125" s="65"/>
      <c r="HB125" s="65"/>
      <c r="HC125" s="65"/>
      <c r="HD125" s="65"/>
      <c r="HE125" s="65"/>
      <c r="HF125" s="65"/>
      <c r="HG125" s="65"/>
      <c r="HH125" s="65"/>
      <c r="HI125" s="65"/>
      <c r="HJ125" s="65"/>
      <c r="HK125" s="65"/>
      <c r="HL125" s="65"/>
      <c r="HM125" s="65"/>
      <c r="HN125" s="65"/>
      <c r="HO125" s="65"/>
      <c r="HP125" s="65"/>
      <c r="HQ125" s="65"/>
      <c r="HR125" s="65"/>
      <c r="HS125" s="65"/>
      <c r="HT125" s="65"/>
      <c r="HU125" s="65"/>
      <c r="HV125" s="65"/>
      <c r="HW125" s="65"/>
      <c r="HX125" s="65"/>
      <c r="HY125" s="65"/>
      <c r="HZ125" s="65"/>
      <c r="IA125" s="65"/>
      <c r="IB125" s="65"/>
      <c r="IC125" s="65"/>
      <c r="ID125" s="65"/>
      <c r="IE125" s="65"/>
      <c r="IF125" s="65"/>
      <c r="IG125" s="65"/>
      <c r="IH125" s="65"/>
      <c r="II125" s="65"/>
      <c r="IJ125" s="65"/>
      <c r="IK125" s="65"/>
    </row>
    <row r="126" spans="1:245" s="72" customFormat="1" ht="19.5" customHeight="1">
      <c r="A126" s="180" t="s">
        <v>554</v>
      </c>
      <c r="B126" s="180"/>
      <c r="C126" s="181"/>
      <c r="D126" s="188" t="s">
        <v>555</v>
      </c>
      <c r="E126" s="183">
        <f>SUBTOTAL(9,E127:E129)</f>
        <v>6997.717925000001</v>
      </c>
      <c r="F126" s="183">
        <f>SUBTOTAL(9,F127:F129)</f>
        <v>6247.717925000001</v>
      </c>
      <c r="G126" s="183">
        <f>SUBTOTAL(9,G127:G129)</f>
        <v>750</v>
      </c>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c r="CU126" s="65"/>
      <c r="CV126" s="65"/>
      <c r="CW126" s="65"/>
      <c r="CX126" s="65"/>
      <c r="CY126" s="65"/>
      <c r="CZ126" s="65"/>
      <c r="DA126" s="65"/>
      <c r="DB126" s="65"/>
      <c r="DC126" s="65"/>
      <c r="DD126" s="65"/>
      <c r="DE126" s="65"/>
      <c r="DF126" s="65"/>
      <c r="DG126" s="65"/>
      <c r="DH126" s="65"/>
      <c r="DI126" s="65"/>
      <c r="DJ126" s="65"/>
      <c r="DK126" s="65"/>
      <c r="DL126" s="65"/>
      <c r="DM126" s="65"/>
      <c r="DN126" s="65"/>
      <c r="DO126" s="65"/>
      <c r="DP126" s="65"/>
      <c r="DQ126" s="65"/>
      <c r="DR126" s="65"/>
      <c r="DS126" s="65"/>
      <c r="DT126" s="65"/>
      <c r="DU126" s="65"/>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65"/>
      <c r="HW126" s="65"/>
      <c r="HX126" s="65"/>
      <c r="HY126" s="65"/>
      <c r="HZ126" s="65"/>
      <c r="IA126" s="65"/>
      <c r="IB126" s="65"/>
      <c r="IC126" s="65"/>
      <c r="ID126" s="65"/>
      <c r="IE126" s="65"/>
      <c r="IF126" s="65"/>
      <c r="IG126" s="65"/>
      <c r="IH126" s="65"/>
      <c r="II126" s="65"/>
      <c r="IJ126" s="65"/>
      <c r="IK126" s="65"/>
    </row>
    <row r="127" spans="1:245" ht="24" customHeight="1" hidden="1" outlineLevel="1">
      <c r="A127" s="180">
        <v>1</v>
      </c>
      <c r="B127" s="180"/>
      <c r="C127" s="181"/>
      <c r="D127" s="190" t="s">
        <v>556</v>
      </c>
      <c r="E127" s="183">
        <f>F127+G127</f>
        <v>27.358925000000454</v>
      </c>
      <c r="F127" s="183">
        <v>27.358925000000454</v>
      </c>
      <c r="G127" s="183"/>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c r="FO127" s="67"/>
      <c r="FP127" s="67"/>
      <c r="FQ127" s="67"/>
      <c r="FR127" s="67"/>
      <c r="FS127" s="67"/>
      <c r="FT127" s="67"/>
      <c r="FU127" s="67"/>
      <c r="FV127" s="67"/>
      <c r="FW127" s="67"/>
      <c r="FX127" s="67"/>
      <c r="FY127" s="67"/>
      <c r="FZ127" s="67"/>
      <c r="GA127" s="67"/>
      <c r="GB127" s="67"/>
      <c r="GC127" s="67"/>
      <c r="GD127" s="67"/>
      <c r="GE127" s="67"/>
      <c r="GF127" s="67"/>
      <c r="GG127" s="67"/>
      <c r="GH127" s="67"/>
      <c r="GI127" s="67"/>
      <c r="GJ127" s="67"/>
      <c r="GK127" s="67"/>
      <c r="GL127" s="67"/>
      <c r="GM127" s="67"/>
      <c r="GN127" s="67"/>
      <c r="GO127" s="67"/>
      <c r="GP127" s="67"/>
      <c r="GQ127" s="67"/>
      <c r="GR127" s="67"/>
      <c r="GS127" s="67"/>
      <c r="GT127" s="67"/>
      <c r="GU127" s="67"/>
      <c r="GV127" s="67"/>
      <c r="GW127" s="67"/>
      <c r="GX127" s="67"/>
      <c r="GY127" s="67"/>
      <c r="GZ127" s="67"/>
      <c r="HA127" s="67"/>
      <c r="HB127" s="67"/>
      <c r="HC127" s="67"/>
      <c r="HD127" s="67"/>
      <c r="HE127" s="67"/>
      <c r="HF127" s="67"/>
      <c r="HG127" s="67"/>
      <c r="HH127" s="67"/>
      <c r="HI127" s="67"/>
      <c r="HJ127" s="67"/>
      <c r="HK127" s="67"/>
      <c r="HL127" s="67"/>
      <c r="HM127" s="67"/>
      <c r="HN127" s="67"/>
      <c r="HO127" s="67"/>
      <c r="HP127" s="67"/>
      <c r="HQ127" s="67"/>
      <c r="HR127" s="67"/>
      <c r="HS127" s="67"/>
      <c r="HT127" s="67"/>
      <c r="HU127" s="67"/>
      <c r="HV127" s="67"/>
      <c r="HW127" s="67"/>
      <c r="HX127" s="67"/>
      <c r="HY127" s="67"/>
      <c r="HZ127" s="67"/>
      <c r="IA127" s="67"/>
      <c r="IB127" s="67"/>
      <c r="IC127" s="67"/>
      <c r="ID127" s="67"/>
      <c r="IE127" s="67"/>
      <c r="IF127" s="67"/>
      <c r="IG127" s="67"/>
      <c r="IH127" s="67"/>
      <c r="II127" s="67"/>
      <c r="IJ127" s="67"/>
      <c r="IK127" s="67"/>
    </row>
    <row r="128" spans="1:245" ht="39.75" customHeight="1" hidden="1" outlineLevel="1">
      <c r="A128" s="180">
        <v>2</v>
      </c>
      <c r="B128" s="180"/>
      <c r="C128" s="181"/>
      <c r="D128" s="190" t="s">
        <v>557</v>
      </c>
      <c r="E128" s="183">
        <f>F128+G128</f>
        <v>750</v>
      </c>
      <c r="F128" s="183"/>
      <c r="G128" s="183">
        <v>750</v>
      </c>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c r="FO128" s="67"/>
      <c r="FP128" s="67"/>
      <c r="FQ128" s="67"/>
      <c r="FR128" s="67"/>
      <c r="FS128" s="67"/>
      <c r="FT128" s="67"/>
      <c r="FU128" s="67"/>
      <c r="FV128" s="67"/>
      <c r="FW128" s="67"/>
      <c r="FX128" s="67"/>
      <c r="FY128" s="67"/>
      <c r="FZ128" s="67"/>
      <c r="GA128" s="67"/>
      <c r="GB128" s="67"/>
      <c r="GC128" s="67"/>
      <c r="GD128" s="67"/>
      <c r="GE128" s="67"/>
      <c r="GF128" s="67"/>
      <c r="GG128" s="67"/>
      <c r="GH128" s="67"/>
      <c r="GI128" s="67"/>
      <c r="GJ128" s="67"/>
      <c r="GK128" s="67"/>
      <c r="GL128" s="67"/>
      <c r="GM128" s="67"/>
      <c r="GN128" s="67"/>
      <c r="GO128" s="67"/>
      <c r="GP128" s="67"/>
      <c r="GQ128" s="67"/>
      <c r="GR128" s="67"/>
      <c r="GS128" s="67"/>
      <c r="GT128" s="67"/>
      <c r="GU128" s="67"/>
      <c r="GV128" s="67"/>
      <c r="GW128" s="67"/>
      <c r="GX128" s="67"/>
      <c r="GY128" s="67"/>
      <c r="GZ128" s="67"/>
      <c r="HA128" s="67"/>
      <c r="HB128" s="67"/>
      <c r="HC128" s="67"/>
      <c r="HD128" s="67"/>
      <c r="HE128" s="67"/>
      <c r="HF128" s="67"/>
      <c r="HG128" s="67"/>
      <c r="HH128" s="67"/>
      <c r="HI128" s="67"/>
      <c r="HJ128" s="67"/>
      <c r="HK128" s="67"/>
      <c r="HL128" s="67"/>
      <c r="HM128" s="67"/>
      <c r="HN128" s="67"/>
      <c r="HO128" s="67"/>
      <c r="HP128" s="67"/>
      <c r="HQ128" s="67"/>
      <c r="HR128" s="67"/>
      <c r="HS128" s="67"/>
      <c r="HT128" s="67"/>
      <c r="HU128" s="67"/>
      <c r="HV128" s="67"/>
      <c r="HW128" s="67"/>
      <c r="HX128" s="67"/>
      <c r="HY128" s="67"/>
      <c r="HZ128" s="67"/>
      <c r="IA128" s="67"/>
      <c r="IB128" s="67"/>
      <c r="IC128" s="67"/>
      <c r="ID128" s="67"/>
      <c r="IE128" s="67"/>
      <c r="IF128" s="67"/>
      <c r="IG128" s="67"/>
      <c r="IH128" s="67"/>
      <c r="II128" s="67"/>
      <c r="IJ128" s="67"/>
      <c r="IK128" s="67"/>
    </row>
    <row r="129" spans="1:245" ht="15.75" hidden="1" outlineLevel="1">
      <c r="A129" s="180">
        <v>3</v>
      </c>
      <c r="B129" s="180"/>
      <c r="C129" s="181"/>
      <c r="D129" s="190"/>
      <c r="E129" s="183">
        <f>F129+G129</f>
        <v>6220.359</v>
      </c>
      <c r="F129" s="183">
        <v>6220.359</v>
      </c>
      <c r="G129" s="183"/>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c r="FO129" s="67"/>
      <c r="FP129" s="67"/>
      <c r="FQ129" s="67"/>
      <c r="FR129" s="67"/>
      <c r="FS129" s="67"/>
      <c r="FT129" s="67"/>
      <c r="FU129" s="67"/>
      <c r="FV129" s="67"/>
      <c r="FW129" s="67"/>
      <c r="FX129" s="67"/>
      <c r="FY129" s="67"/>
      <c r="FZ129" s="67"/>
      <c r="GA129" s="67"/>
      <c r="GB129" s="67"/>
      <c r="GC129" s="67"/>
      <c r="GD129" s="67"/>
      <c r="GE129" s="67"/>
      <c r="GF129" s="67"/>
      <c r="GG129" s="67"/>
      <c r="GH129" s="67"/>
      <c r="GI129" s="67"/>
      <c r="GJ129" s="67"/>
      <c r="GK129" s="67"/>
      <c r="GL129" s="67"/>
      <c r="GM129" s="67"/>
      <c r="GN129" s="67"/>
      <c r="GO129" s="67"/>
      <c r="GP129" s="67"/>
      <c r="GQ129" s="67"/>
      <c r="GR129" s="67"/>
      <c r="GS129" s="67"/>
      <c r="GT129" s="67"/>
      <c r="GU129" s="67"/>
      <c r="GV129" s="67"/>
      <c r="GW129" s="67"/>
      <c r="GX129" s="67"/>
      <c r="GY129" s="67"/>
      <c r="GZ129" s="67"/>
      <c r="HA129" s="67"/>
      <c r="HB129" s="67"/>
      <c r="HC129" s="67"/>
      <c r="HD129" s="67"/>
      <c r="HE129" s="67"/>
      <c r="HF129" s="67"/>
      <c r="HG129" s="67"/>
      <c r="HH129" s="67"/>
      <c r="HI129" s="67"/>
      <c r="HJ129" s="67"/>
      <c r="HK129" s="67"/>
      <c r="HL129" s="67"/>
      <c r="HM129" s="67"/>
      <c r="HN129" s="67"/>
      <c r="HO129" s="67"/>
      <c r="HP129" s="67"/>
      <c r="HQ129" s="67"/>
      <c r="HR129" s="67"/>
      <c r="HS129" s="67"/>
      <c r="HT129" s="67"/>
      <c r="HU129" s="67"/>
      <c r="HV129" s="67"/>
      <c r="HW129" s="67"/>
      <c r="HX129" s="67"/>
      <c r="HY129" s="67"/>
      <c r="HZ129" s="67"/>
      <c r="IA129" s="67"/>
      <c r="IB129" s="67"/>
      <c r="IC129" s="67"/>
      <c r="ID129" s="67"/>
      <c r="IE129" s="67"/>
      <c r="IF129" s="67"/>
      <c r="IG129" s="67"/>
      <c r="IH129" s="67"/>
      <c r="II129" s="67"/>
      <c r="IJ129" s="67"/>
      <c r="IK129" s="67"/>
    </row>
    <row r="130" spans="1:245" s="72" customFormat="1" ht="21.75" customHeight="1" collapsed="1">
      <c r="A130" s="180" t="s">
        <v>558</v>
      </c>
      <c r="B130" s="180"/>
      <c r="C130" s="181"/>
      <c r="D130" s="188" t="s">
        <v>769</v>
      </c>
      <c r="E130" s="183">
        <f>SUBTOTAL(9,E131:E132)</f>
        <v>3695</v>
      </c>
      <c r="F130" s="183">
        <f>SUBTOTAL(9,F131:F132)</f>
        <v>3540</v>
      </c>
      <c r="G130" s="183">
        <f>SUBTOTAL(9,G131:G132)</f>
        <v>155</v>
      </c>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c r="CT130" s="65"/>
      <c r="CU130" s="65"/>
      <c r="CV130" s="65"/>
      <c r="CW130" s="65"/>
      <c r="CX130" s="65"/>
      <c r="CY130" s="65"/>
      <c r="CZ130" s="65"/>
      <c r="DA130" s="65"/>
      <c r="DB130" s="65"/>
      <c r="DC130" s="65"/>
      <c r="DD130" s="65"/>
      <c r="DE130" s="65"/>
      <c r="DF130" s="65"/>
      <c r="DG130" s="65"/>
      <c r="DH130" s="65"/>
      <c r="DI130" s="65"/>
      <c r="DJ130" s="65"/>
      <c r="DK130" s="65"/>
      <c r="DL130" s="65"/>
      <c r="DM130" s="65"/>
      <c r="DN130" s="65"/>
      <c r="DO130" s="65"/>
      <c r="DP130" s="65"/>
      <c r="DQ130" s="65"/>
      <c r="DR130" s="65"/>
      <c r="DS130" s="65"/>
      <c r="DT130" s="65"/>
      <c r="DU130" s="65"/>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65"/>
      <c r="HW130" s="65"/>
      <c r="HX130" s="65"/>
      <c r="HY130" s="65"/>
      <c r="HZ130" s="65"/>
      <c r="IA130" s="65"/>
      <c r="IB130" s="65"/>
      <c r="IC130" s="65"/>
      <c r="ID130" s="65"/>
      <c r="IE130" s="65"/>
      <c r="IF130" s="65"/>
      <c r="IG130" s="65"/>
      <c r="IH130" s="65"/>
      <c r="II130" s="65"/>
      <c r="IJ130" s="65"/>
      <c r="IK130" s="65"/>
    </row>
    <row r="131" spans="1:245" ht="24" customHeight="1" hidden="1" outlineLevel="1">
      <c r="A131" s="180">
        <v>1</v>
      </c>
      <c r="B131" s="180"/>
      <c r="C131" s="181"/>
      <c r="D131" s="190" t="s">
        <v>559</v>
      </c>
      <c r="E131" s="183">
        <f>F131+G131</f>
        <v>155</v>
      </c>
      <c r="F131" s="183"/>
      <c r="G131" s="183">
        <v>155</v>
      </c>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c r="FO131" s="67"/>
      <c r="FP131" s="67"/>
      <c r="FQ131" s="67"/>
      <c r="FR131" s="67"/>
      <c r="FS131" s="67"/>
      <c r="FT131" s="67"/>
      <c r="FU131" s="67"/>
      <c r="FV131" s="67"/>
      <c r="FW131" s="67"/>
      <c r="FX131" s="67"/>
      <c r="FY131" s="67"/>
      <c r="FZ131" s="67"/>
      <c r="GA131" s="67"/>
      <c r="GB131" s="67"/>
      <c r="GC131" s="67"/>
      <c r="GD131" s="67"/>
      <c r="GE131" s="67"/>
      <c r="GF131" s="67"/>
      <c r="GG131" s="67"/>
      <c r="GH131" s="67"/>
      <c r="GI131" s="67"/>
      <c r="GJ131" s="67"/>
      <c r="GK131" s="67"/>
      <c r="GL131" s="67"/>
      <c r="GM131" s="67"/>
      <c r="GN131" s="67"/>
      <c r="GO131" s="67"/>
      <c r="GP131" s="67"/>
      <c r="GQ131" s="67"/>
      <c r="GR131" s="67"/>
      <c r="GS131" s="67"/>
      <c r="GT131" s="67"/>
      <c r="GU131" s="67"/>
      <c r="GV131" s="67"/>
      <c r="GW131" s="67"/>
      <c r="GX131" s="67"/>
      <c r="GY131" s="67"/>
      <c r="GZ131" s="67"/>
      <c r="HA131" s="67"/>
      <c r="HB131" s="67"/>
      <c r="HC131" s="67"/>
      <c r="HD131" s="67"/>
      <c r="HE131" s="67"/>
      <c r="HF131" s="67"/>
      <c r="HG131" s="67"/>
      <c r="HH131" s="67"/>
      <c r="HI131" s="67"/>
      <c r="HJ131" s="67"/>
      <c r="HK131" s="67"/>
      <c r="HL131" s="67"/>
      <c r="HM131" s="67"/>
      <c r="HN131" s="67"/>
      <c r="HO131" s="67"/>
      <c r="HP131" s="67"/>
      <c r="HQ131" s="67"/>
      <c r="HR131" s="67"/>
      <c r="HS131" s="67"/>
      <c r="HT131" s="67"/>
      <c r="HU131" s="67"/>
      <c r="HV131" s="67"/>
      <c r="HW131" s="67"/>
      <c r="HX131" s="67"/>
      <c r="HY131" s="67"/>
      <c r="HZ131" s="67"/>
      <c r="IA131" s="67"/>
      <c r="IB131" s="67"/>
      <c r="IC131" s="67"/>
      <c r="ID131" s="67"/>
      <c r="IE131" s="67"/>
      <c r="IF131" s="67"/>
      <c r="IG131" s="67"/>
      <c r="IH131" s="67"/>
      <c r="II131" s="67"/>
      <c r="IJ131" s="67"/>
      <c r="IK131" s="67"/>
    </row>
    <row r="132" spans="1:245" ht="24" customHeight="1" hidden="1" outlineLevel="1">
      <c r="A132" s="180">
        <v>2</v>
      </c>
      <c r="B132" s="180"/>
      <c r="C132" s="181"/>
      <c r="D132" s="190"/>
      <c r="E132" s="183">
        <f>F132+G132</f>
        <v>3540</v>
      </c>
      <c r="F132" s="183">
        <v>3540</v>
      </c>
      <c r="G132" s="183"/>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c r="FO132" s="67"/>
      <c r="FP132" s="67"/>
      <c r="FQ132" s="67"/>
      <c r="FR132" s="67"/>
      <c r="FS132" s="67"/>
      <c r="FT132" s="67"/>
      <c r="FU132" s="67"/>
      <c r="FV132" s="67"/>
      <c r="FW132" s="67"/>
      <c r="FX132" s="67"/>
      <c r="FY132" s="67"/>
      <c r="FZ132" s="67"/>
      <c r="GA132" s="67"/>
      <c r="GB132" s="67"/>
      <c r="GC132" s="67"/>
      <c r="GD132" s="67"/>
      <c r="GE132" s="67"/>
      <c r="GF132" s="67"/>
      <c r="GG132" s="67"/>
      <c r="GH132" s="67"/>
      <c r="GI132" s="67"/>
      <c r="GJ132" s="67"/>
      <c r="GK132" s="67"/>
      <c r="GL132" s="67"/>
      <c r="GM132" s="67"/>
      <c r="GN132" s="67"/>
      <c r="GO132" s="67"/>
      <c r="GP132" s="67"/>
      <c r="GQ132" s="67"/>
      <c r="GR132" s="67"/>
      <c r="GS132" s="67"/>
      <c r="GT132" s="67"/>
      <c r="GU132" s="67"/>
      <c r="GV132" s="67"/>
      <c r="GW132" s="67"/>
      <c r="GX132" s="67"/>
      <c r="GY132" s="67"/>
      <c r="GZ132" s="67"/>
      <c r="HA132" s="67"/>
      <c r="HB132" s="67"/>
      <c r="HC132" s="67"/>
      <c r="HD132" s="67"/>
      <c r="HE132" s="67"/>
      <c r="HF132" s="67"/>
      <c r="HG132" s="67"/>
      <c r="HH132" s="67"/>
      <c r="HI132" s="67"/>
      <c r="HJ132" s="67"/>
      <c r="HK132" s="67"/>
      <c r="HL132" s="67"/>
      <c r="HM132" s="67"/>
      <c r="HN132" s="67"/>
      <c r="HO132" s="67"/>
      <c r="HP132" s="67"/>
      <c r="HQ132" s="67"/>
      <c r="HR132" s="67"/>
      <c r="HS132" s="67"/>
      <c r="HT132" s="67"/>
      <c r="HU132" s="67"/>
      <c r="HV132" s="67"/>
      <c r="HW132" s="67"/>
      <c r="HX132" s="67"/>
      <c r="HY132" s="67"/>
      <c r="HZ132" s="67"/>
      <c r="IA132" s="67"/>
      <c r="IB132" s="67"/>
      <c r="IC132" s="67"/>
      <c r="ID132" s="67"/>
      <c r="IE132" s="67"/>
      <c r="IF132" s="67"/>
      <c r="IG132" s="67"/>
      <c r="IH132" s="67"/>
      <c r="II132" s="67"/>
      <c r="IJ132" s="67"/>
      <c r="IK132" s="67"/>
    </row>
    <row r="133" spans="1:245" s="72" customFormat="1" ht="15.75" collapsed="1">
      <c r="A133" s="180" t="s">
        <v>560</v>
      </c>
      <c r="B133" s="180"/>
      <c r="C133" s="181"/>
      <c r="D133" s="346" t="s">
        <v>561</v>
      </c>
      <c r="E133" s="183">
        <f>SUBTOTAL(9,E134)</f>
        <v>8407.4</v>
      </c>
      <c r="F133" s="183">
        <f>SUBTOTAL(9,F134)</f>
        <v>8407.4</v>
      </c>
      <c r="G133" s="183">
        <f>SUBTOTAL(9,G134)</f>
        <v>0</v>
      </c>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c r="CT133" s="65"/>
      <c r="CU133" s="65"/>
      <c r="CV133" s="65"/>
      <c r="CW133" s="65"/>
      <c r="CX133" s="65"/>
      <c r="CY133" s="65"/>
      <c r="CZ133" s="65"/>
      <c r="DA133" s="65"/>
      <c r="DB133" s="65"/>
      <c r="DC133" s="65"/>
      <c r="DD133" s="65"/>
      <c r="DE133" s="65"/>
      <c r="DF133" s="65"/>
      <c r="DG133" s="65"/>
      <c r="DH133" s="65"/>
      <c r="DI133" s="65"/>
      <c r="DJ133" s="65"/>
      <c r="DK133" s="65"/>
      <c r="DL133" s="65"/>
      <c r="DM133" s="65"/>
      <c r="DN133" s="65"/>
      <c r="DO133" s="65"/>
      <c r="DP133" s="65"/>
      <c r="DQ133" s="65"/>
      <c r="DR133" s="65"/>
      <c r="DS133" s="65"/>
      <c r="DT133" s="65"/>
      <c r="DU133" s="65"/>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65"/>
      <c r="HW133" s="65"/>
      <c r="HX133" s="65"/>
      <c r="HY133" s="65"/>
      <c r="HZ133" s="65"/>
      <c r="IA133" s="65"/>
      <c r="IB133" s="65"/>
      <c r="IC133" s="65"/>
      <c r="ID133" s="65"/>
      <c r="IE133" s="65"/>
      <c r="IF133" s="65"/>
      <c r="IG133" s="65"/>
      <c r="IH133" s="65"/>
      <c r="II133" s="65"/>
      <c r="IJ133" s="65"/>
      <c r="IK133" s="65"/>
    </row>
    <row r="134" spans="1:245" ht="15.75">
      <c r="A134" s="180">
        <v>1</v>
      </c>
      <c r="B134" s="180"/>
      <c r="C134" s="181"/>
      <c r="D134" s="182" t="s">
        <v>562</v>
      </c>
      <c r="E134" s="183">
        <f>F134+G134</f>
        <v>8407.4</v>
      </c>
      <c r="F134" s="183">
        <v>8407.4</v>
      </c>
      <c r="G134" s="183"/>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c r="FO134" s="67"/>
      <c r="FP134" s="67"/>
      <c r="FQ134" s="67"/>
      <c r="FR134" s="67"/>
      <c r="FS134" s="67"/>
      <c r="FT134" s="67"/>
      <c r="FU134" s="67"/>
      <c r="FV134" s="67"/>
      <c r="FW134" s="67"/>
      <c r="FX134" s="67"/>
      <c r="FY134" s="67"/>
      <c r="FZ134" s="67"/>
      <c r="GA134" s="67"/>
      <c r="GB134" s="67"/>
      <c r="GC134" s="67"/>
      <c r="GD134" s="67"/>
      <c r="GE134" s="67"/>
      <c r="GF134" s="67"/>
      <c r="GG134" s="67"/>
      <c r="GH134" s="67"/>
      <c r="GI134" s="67"/>
      <c r="GJ134" s="67"/>
      <c r="GK134" s="67"/>
      <c r="GL134" s="67"/>
      <c r="GM134" s="67"/>
      <c r="GN134" s="67"/>
      <c r="GO134" s="67"/>
      <c r="GP134" s="67"/>
      <c r="GQ134" s="67"/>
      <c r="GR134" s="67"/>
      <c r="GS134" s="67"/>
      <c r="GT134" s="67"/>
      <c r="GU134" s="67"/>
      <c r="GV134" s="67"/>
      <c r="GW134" s="67"/>
      <c r="GX134" s="67"/>
      <c r="GY134" s="67"/>
      <c r="GZ134" s="67"/>
      <c r="HA134" s="67"/>
      <c r="HB134" s="67"/>
      <c r="HC134" s="67"/>
      <c r="HD134" s="67"/>
      <c r="HE134" s="67"/>
      <c r="HF134" s="67"/>
      <c r="HG134" s="67"/>
      <c r="HH134" s="67"/>
      <c r="HI134" s="67"/>
      <c r="HJ134" s="67"/>
      <c r="HK134" s="67"/>
      <c r="HL134" s="67"/>
      <c r="HM134" s="67"/>
      <c r="HN134" s="67"/>
      <c r="HO134" s="67"/>
      <c r="HP134" s="67"/>
      <c r="HQ134" s="67"/>
      <c r="HR134" s="67"/>
      <c r="HS134" s="67"/>
      <c r="HT134" s="67"/>
      <c r="HU134" s="67"/>
      <c r="HV134" s="67"/>
      <c r="HW134" s="67"/>
      <c r="HX134" s="67"/>
      <c r="HY134" s="67"/>
      <c r="HZ134" s="67"/>
      <c r="IA134" s="67"/>
      <c r="IB134" s="67"/>
      <c r="IC134" s="67"/>
      <c r="ID134" s="67"/>
      <c r="IE134" s="67"/>
      <c r="IF134" s="67"/>
      <c r="IG134" s="67"/>
      <c r="IH134" s="67"/>
      <c r="II134" s="67"/>
      <c r="IJ134" s="67"/>
      <c r="IK134" s="67"/>
    </row>
    <row r="135" spans="1:245" s="78" customFormat="1" ht="21" customHeight="1">
      <c r="A135" s="176" t="s">
        <v>39</v>
      </c>
      <c r="B135" s="176"/>
      <c r="C135" s="192"/>
      <c r="D135" s="176" t="s">
        <v>563</v>
      </c>
      <c r="E135" s="178">
        <f>SUBTOTAL(9,E136:E300)</f>
        <v>224218.67301599996</v>
      </c>
      <c r="F135" s="178">
        <f>SUBTOTAL(9,F136:F300)</f>
        <v>110253.583138</v>
      </c>
      <c r="G135" s="178">
        <f>SUBTOTAL(9,G136:G300)</f>
        <v>113965.08987799998</v>
      </c>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row>
    <row r="136" spans="1:245" s="72" customFormat="1" ht="31.5">
      <c r="A136" s="180" t="s">
        <v>564</v>
      </c>
      <c r="B136" s="180"/>
      <c r="C136" s="181"/>
      <c r="D136" s="346" t="s">
        <v>565</v>
      </c>
      <c r="E136" s="183">
        <f>SUBTOTAL(9,E137:E151)</f>
        <v>10061.604733999999</v>
      </c>
      <c r="F136" s="183">
        <f>SUBTOTAL(9,F137:F151)</f>
        <v>316.95255900000063</v>
      </c>
      <c r="G136" s="183">
        <f>SUBTOTAL(9,G137:G151)</f>
        <v>9744.652175</v>
      </c>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c r="DO136" s="65"/>
      <c r="DP136" s="65"/>
      <c r="DQ136" s="65"/>
      <c r="DR136" s="65"/>
      <c r="DS136" s="65"/>
      <c r="DT136" s="65"/>
      <c r="DU136" s="65"/>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65"/>
      <c r="HW136" s="65"/>
      <c r="HX136" s="65"/>
      <c r="HY136" s="65"/>
      <c r="HZ136" s="65"/>
      <c r="IA136" s="65"/>
      <c r="IB136" s="65"/>
      <c r="IC136" s="65"/>
      <c r="ID136" s="65"/>
      <c r="IE136" s="65"/>
      <c r="IF136" s="65"/>
      <c r="IG136" s="65"/>
      <c r="IH136" s="65"/>
      <c r="II136" s="65"/>
      <c r="IJ136" s="65"/>
      <c r="IK136" s="65"/>
    </row>
    <row r="137" spans="1:245" ht="15.75" hidden="1" outlineLevel="1">
      <c r="A137" s="180">
        <v>1</v>
      </c>
      <c r="B137" s="180"/>
      <c r="C137" s="181"/>
      <c r="D137" s="185" t="s">
        <v>448</v>
      </c>
      <c r="E137" s="183">
        <f>F137+G137</f>
        <v>36.0711</v>
      </c>
      <c r="F137" s="183"/>
      <c r="G137" s="183">
        <v>36.0711</v>
      </c>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c r="FC137" s="61"/>
      <c r="FD137" s="61"/>
      <c r="FE137" s="61"/>
      <c r="FF137" s="61"/>
      <c r="FG137" s="61"/>
      <c r="FH137" s="61"/>
      <c r="FI137" s="61"/>
      <c r="FJ137" s="61"/>
      <c r="FK137" s="61"/>
      <c r="FL137" s="61"/>
      <c r="FM137" s="61"/>
      <c r="FN137" s="61"/>
      <c r="FO137" s="61"/>
      <c r="FP137" s="61"/>
      <c r="FQ137" s="61"/>
      <c r="FR137" s="61"/>
      <c r="FS137" s="61"/>
      <c r="FT137" s="61"/>
      <c r="FU137" s="61"/>
      <c r="FV137" s="61"/>
      <c r="FW137" s="61"/>
      <c r="FX137" s="61"/>
      <c r="FY137" s="61"/>
      <c r="FZ137" s="61"/>
      <c r="GA137" s="61"/>
      <c r="GB137" s="61"/>
      <c r="GC137" s="61"/>
      <c r="GD137" s="61"/>
      <c r="GE137" s="61"/>
      <c r="GF137" s="61"/>
      <c r="GG137" s="61"/>
      <c r="GH137" s="61"/>
      <c r="GI137" s="61"/>
      <c r="GJ137" s="61"/>
      <c r="GK137" s="61"/>
      <c r="GL137" s="61"/>
      <c r="GM137" s="61"/>
      <c r="GN137" s="61"/>
      <c r="GO137" s="61"/>
      <c r="GP137" s="61"/>
      <c r="GQ137" s="61"/>
      <c r="GR137" s="61"/>
      <c r="GS137" s="61"/>
      <c r="GT137" s="61"/>
      <c r="GU137" s="61"/>
      <c r="GV137" s="61"/>
      <c r="GW137" s="61"/>
      <c r="GX137" s="61"/>
      <c r="GY137" s="61"/>
      <c r="GZ137" s="61"/>
      <c r="HA137" s="61"/>
      <c r="HB137" s="61"/>
      <c r="HC137" s="61"/>
      <c r="HD137" s="61"/>
      <c r="HE137" s="61"/>
      <c r="HF137" s="61"/>
      <c r="HG137" s="61"/>
      <c r="HH137" s="61"/>
      <c r="HI137" s="61"/>
      <c r="HJ137" s="61"/>
      <c r="HK137" s="61"/>
      <c r="HL137" s="61"/>
      <c r="HM137" s="61"/>
      <c r="HN137" s="61"/>
      <c r="HO137" s="61"/>
      <c r="HP137" s="61"/>
      <c r="HQ137" s="61"/>
      <c r="HR137" s="61"/>
      <c r="HS137" s="61"/>
      <c r="HT137" s="61"/>
      <c r="HU137" s="61"/>
      <c r="HV137" s="61"/>
      <c r="HW137" s="61"/>
      <c r="HX137" s="61"/>
      <c r="HY137" s="61"/>
      <c r="HZ137" s="61"/>
      <c r="IA137" s="61"/>
      <c r="IB137" s="61"/>
      <c r="IC137" s="61"/>
      <c r="ID137" s="61"/>
      <c r="IE137" s="61"/>
      <c r="IF137" s="61"/>
      <c r="IG137" s="61"/>
      <c r="IH137" s="61"/>
      <c r="II137" s="61"/>
      <c r="IJ137" s="61"/>
      <c r="IK137" s="61"/>
    </row>
    <row r="138" spans="1:245" ht="31.5" hidden="1" outlineLevel="1">
      <c r="A138" s="180">
        <v>2</v>
      </c>
      <c r="B138" s="180"/>
      <c r="C138" s="181"/>
      <c r="D138" s="185" t="s">
        <v>566</v>
      </c>
      <c r="E138" s="183">
        <f aca="true" t="shared" si="3" ref="E138:E151">F138+G138</f>
        <v>2000</v>
      </c>
      <c r="F138" s="183"/>
      <c r="G138" s="183">
        <v>2000</v>
      </c>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c r="FC138" s="61"/>
      <c r="FD138" s="61"/>
      <c r="FE138" s="61"/>
      <c r="FF138" s="61"/>
      <c r="FG138" s="61"/>
      <c r="FH138" s="61"/>
      <c r="FI138" s="61"/>
      <c r="FJ138" s="61"/>
      <c r="FK138" s="61"/>
      <c r="FL138" s="61"/>
      <c r="FM138" s="61"/>
      <c r="FN138" s="61"/>
      <c r="FO138" s="61"/>
      <c r="FP138" s="61"/>
      <c r="FQ138" s="61"/>
      <c r="FR138" s="61"/>
      <c r="FS138" s="61"/>
      <c r="FT138" s="61"/>
      <c r="FU138" s="61"/>
      <c r="FV138" s="61"/>
      <c r="FW138" s="61"/>
      <c r="FX138" s="61"/>
      <c r="FY138" s="61"/>
      <c r="FZ138" s="61"/>
      <c r="GA138" s="61"/>
      <c r="GB138" s="61"/>
      <c r="GC138" s="61"/>
      <c r="GD138" s="61"/>
      <c r="GE138" s="61"/>
      <c r="GF138" s="61"/>
      <c r="GG138" s="61"/>
      <c r="GH138" s="61"/>
      <c r="GI138" s="61"/>
      <c r="GJ138" s="61"/>
      <c r="GK138" s="61"/>
      <c r="GL138" s="61"/>
      <c r="GM138" s="61"/>
      <c r="GN138" s="61"/>
      <c r="GO138" s="61"/>
      <c r="GP138" s="61"/>
      <c r="GQ138" s="61"/>
      <c r="GR138" s="61"/>
      <c r="GS138" s="61"/>
      <c r="GT138" s="61"/>
      <c r="GU138" s="61"/>
      <c r="GV138" s="61"/>
      <c r="GW138" s="61"/>
      <c r="GX138" s="61"/>
      <c r="GY138" s="61"/>
      <c r="GZ138" s="61"/>
      <c r="HA138" s="61"/>
      <c r="HB138" s="61"/>
      <c r="HC138" s="61"/>
      <c r="HD138" s="61"/>
      <c r="HE138" s="61"/>
      <c r="HF138" s="61"/>
      <c r="HG138" s="61"/>
      <c r="HH138" s="61"/>
      <c r="HI138" s="61"/>
      <c r="HJ138" s="61"/>
      <c r="HK138" s="61"/>
      <c r="HL138" s="61"/>
      <c r="HM138" s="61"/>
      <c r="HN138" s="61"/>
      <c r="HO138" s="61"/>
      <c r="HP138" s="61"/>
      <c r="HQ138" s="61"/>
      <c r="HR138" s="61"/>
      <c r="HS138" s="61"/>
      <c r="HT138" s="61"/>
      <c r="HU138" s="61"/>
      <c r="HV138" s="61"/>
      <c r="HW138" s="61"/>
      <c r="HX138" s="61"/>
      <c r="HY138" s="61"/>
      <c r="HZ138" s="61"/>
      <c r="IA138" s="61"/>
      <c r="IB138" s="61"/>
      <c r="IC138" s="61"/>
      <c r="ID138" s="61"/>
      <c r="IE138" s="61"/>
      <c r="IF138" s="61"/>
      <c r="IG138" s="61"/>
      <c r="IH138" s="61"/>
      <c r="II138" s="61"/>
      <c r="IJ138" s="61"/>
      <c r="IK138" s="61"/>
    </row>
    <row r="139" spans="1:245" ht="31.5" hidden="1" outlineLevel="1">
      <c r="A139" s="180">
        <v>3</v>
      </c>
      <c r="B139" s="180"/>
      <c r="C139" s="181"/>
      <c r="D139" s="182" t="s">
        <v>567</v>
      </c>
      <c r="E139" s="183">
        <f t="shared" si="3"/>
        <v>60.889356</v>
      </c>
      <c r="F139" s="183"/>
      <c r="G139" s="183">
        <v>60.889356</v>
      </c>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c r="FD139" s="61"/>
      <c r="FE139" s="61"/>
      <c r="FF139" s="61"/>
      <c r="FG139" s="61"/>
      <c r="FH139" s="61"/>
      <c r="FI139" s="61"/>
      <c r="FJ139" s="61"/>
      <c r="FK139" s="61"/>
      <c r="FL139" s="61"/>
      <c r="FM139" s="61"/>
      <c r="FN139" s="61"/>
      <c r="FO139" s="61"/>
      <c r="FP139" s="61"/>
      <c r="FQ139" s="61"/>
      <c r="FR139" s="61"/>
      <c r="FS139" s="61"/>
      <c r="FT139" s="61"/>
      <c r="FU139" s="61"/>
      <c r="FV139" s="61"/>
      <c r="FW139" s="61"/>
      <c r="FX139" s="61"/>
      <c r="FY139" s="61"/>
      <c r="FZ139" s="61"/>
      <c r="GA139" s="61"/>
      <c r="GB139" s="61"/>
      <c r="GC139" s="61"/>
      <c r="GD139" s="61"/>
      <c r="GE139" s="61"/>
      <c r="GF139" s="61"/>
      <c r="GG139" s="61"/>
      <c r="GH139" s="61"/>
      <c r="GI139" s="61"/>
      <c r="GJ139" s="61"/>
      <c r="GK139" s="61"/>
      <c r="GL139" s="61"/>
      <c r="GM139" s="61"/>
      <c r="GN139" s="61"/>
      <c r="GO139" s="61"/>
      <c r="GP139" s="61"/>
      <c r="GQ139" s="61"/>
      <c r="GR139" s="61"/>
      <c r="GS139" s="61"/>
      <c r="GT139" s="61"/>
      <c r="GU139" s="61"/>
      <c r="GV139" s="61"/>
      <c r="GW139" s="61"/>
      <c r="GX139" s="61"/>
      <c r="GY139" s="61"/>
      <c r="GZ139" s="61"/>
      <c r="HA139" s="61"/>
      <c r="HB139" s="61"/>
      <c r="HC139" s="61"/>
      <c r="HD139" s="61"/>
      <c r="HE139" s="61"/>
      <c r="HF139" s="61"/>
      <c r="HG139" s="61"/>
      <c r="HH139" s="61"/>
      <c r="HI139" s="61"/>
      <c r="HJ139" s="61"/>
      <c r="HK139" s="61"/>
      <c r="HL139" s="61"/>
      <c r="HM139" s="61"/>
      <c r="HN139" s="61"/>
      <c r="HO139" s="61"/>
      <c r="HP139" s="61"/>
      <c r="HQ139" s="61"/>
      <c r="HR139" s="61"/>
      <c r="HS139" s="61"/>
      <c r="HT139" s="61"/>
      <c r="HU139" s="61"/>
      <c r="HV139" s="61"/>
      <c r="HW139" s="61"/>
      <c r="HX139" s="61"/>
      <c r="HY139" s="61"/>
      <c r="HZ139" s="61"/>
      <c r="IA139" s="61"/>
      <c r="IB139" s="61"/>
      <c r="IC139" s="61"/>
      <c r="ID139" s="61"/>
      <c r="IE139" s="61"/>
      <c r="IF139" s="61"/>
      <c r="IG139" s="61"/>
      <c r="IH139" s="61"/>
      <c r="II139" s="61"/>
      <c r="IJ139" s="61"/>
      <c r="IK139" s="61"/>
    </row>
    <row r="140" spans="1:245" ht="31.5" hidden="1" outlineLevel="1">
      <c r="A140" s="180">
        <v>4</v>
      </c>
      <c r="B140" s="180"/>
      <c r="C140" s="181"/>
      <c r="D140" s="182" t="s">
        <v>568</v>
      </c>
      <c r="E140" s="183">
        <f t="shared" si="3"/>
        <v>46.507</v>
      </c>
      <c r="F140" s="183"/>
      <c r="G140" s="183">
        <v>46.507</v>
      </c>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M140" s="61"/>
      <c r="GN140" s="61"/>
      <c r="GO140" s="61"/>
      <c r="GP140" s="61"/>
      <c r="GQ140" s="61"/>
      <c r="GR140" s="61"/>
      <c r="GS140" s="61"/>
      <c r="GT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row>
    <row r="141" spans="1:245" ht="31.5" hidden="1" outlineLevel="1">
      <c r="A141" s="180">
        <v>5</v>
      </c>
      <c r="B141" s="180"/>
      <c r="C141" s="181"/>
      <c r="D141" s="185" t="s">
        <v>566</v>
      </c>
      <c r="E141" s="183">
        <f t="shared" si="3"/>
        <v>66.229</v>
      </c>
      <c r="F141" s="183"/>
      <c r="G141" s="183">
        <v>66.229</v>
      </c>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c r="FD141" s="61"/>
      <c r="FE141" s="61"/>
      <c r="FF141" s="61"/>
      <c r="FG141" s="61"/>
      <c r="FH141" s="61"/>
      <c r="FI141" s="61"/>
      <c r="FJ141" s="61"/>
      <c r="FK141" s="61"/>
      <c r="FL141" s="61"/>
      <c r="FM141" s="61"/>
      <c r="FN141" s="61"/>
      <c r="FO141" s="61"/>
      <c r="FP141" s="61"/>
      <c r="FQ141" s="61"/>
      <c r="FR141" s="61"/>
      <c r="FS141" s="61"/>
      <c r="FT141" s="61"/>
      <c r="FU141" s="61"/>
      <c r="FV141" s="61"/>
      <c r="FW141" s="61"/>
      <c r="FX141" s="61"/>
      <c r="FY141" s="61"/>
      <c r="FZ141" s="61"/>
      <c r="GA141" s="61"/>
      <c r="GB141" s="61"/>
      <c r="GC141" s="61"/>
      <c r="GD141" s="61"/>
      <c r="GE141" s="61"/>
      <c r="GF141" s="61"/>
      <c r="GG141" s="61"/>
      <c r="GH141" s="61"/>
      <c r="GI141" s="61"/>
      <c r="GJ141" s="61"/>
      <c r="GK141" s="61"/>
      <c r="GL141" s="61"/>
      <c r="GM141" s="61"/>
      <c r="GN141" s="61"/>
      <c r="GO141" s="61"/>
      <c r="GP141" s="61"/>
      <c r="GQ141" s="61"/>
      <c r="GR141" s="61"/>
      <c r="GS141" s="61"/>
      <c r="GT141" s="61"/>
      <c r="GU141" s="61"/>
      <c r="GV141" s="61"/>
      <c r="GW141" s="61"/>
      <c r="GX141" s="61"/>
      <c r="GY141" s="61"/>
      <c r="GZ141" s="61"/>
      <c r="HA141" s="61"/>
      <c r="HB141" s="61"/>
      <c r="HC141" s="61"/>
      <c r="HD141" s="61"/>
      <c r="HE141" s="61"/>
      <c r="HF141" s="61"/>
      <c r="HG141" s="61"/>
      <c r="HH141" s="61"/>
      <c r="HI141" s="61"/>
      <c r="HJ141" s="61"/>
      <c r="HK141" s="61"/>
      <c r="HL141" s="61"/>
      <c r="HM141" s="61"/>
      <c r="HN141" s="61"/>
      <c r="HO141" s="61"/>
      <c r="HP141" s="61"/>
      <c r="HQ141" s="61"/>
      <c r="HR141" s="61"/>
      <c r="HS141" s="61"/>
      <c r="HT141" s="61"/>
      <c r="HU141" s="61"/>
      <c r="HV141" s="61"/>
      <c r="HW141" s="61"/>
      <c r="HX141" s="61"/>
      <c r="HY141" s="61"/>
      <c r="HZ141" s="61"/>
      <c r="IA141" s="61"/>
      <c r="IB141" s="61"/>
      <c r="IC141" s="61"/>
      <c r="ID141" s="61"/>
      <c r="IE141" s="61"/>
      <c r="IF141" s="61"/>
      <c r="IG141" s="61"/>
      <c r="IH141" s="61"/>
      <c r="II141" s="61"/>
      <c r="IJ141" s="61"/>
      <c r="IK141" s="61"/>
    </row>
    <row r="142" spans="1:245" ht="31.5" hidden="1" outlineLevel="1">
      <c r="A142" s="180">
        <v>6</v>
      </c>
      <c r="B142" s="180"/>
      <c r="C142" s="181"/>
      <c r="D142" s="185" t="s">
        <v>569</v>
      </c>
      <c r="E142" s="183">
        <f t="shared" si="3"/>
        <v>250</v>
      </c>
      <c r="F142" s="183"/>
      <c r="G142" s="183">
        <v>250</v>
      </c>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c r="FD142" s="61"/>
      <c r="FE142" s="61"/>
      <c r="FF142" s="61"/>
      <c r="FG142" s="61"/>
      <c r="FH142" s="61"/>
      <c r="FI142" s="61"/>
      <c r="FJ142" s="61"/>
      <c r="FK142" s="61"/>
      <c r="FL142" s="61"/>
      <c r="FM142" s="61"/>
      <c r="FN142" s="61"/>
      <c r="FO142" s="61"/>
      <c r="FP142" s="61"/>
      <c r="FQ142" s="61"/>
      <c r="FR142" s="61"/>
      <c r="FS142" s="61"/>
      <c r="FT142" s="61"/>
      <c r="FU142" s="61"/>
      <c r="FV142" s="61"/>
      <c r="FW142" s="61"/>
      <c r="FX142" s="61"/>
      <c r="FY142" s="61"/>
      <c r="FZ142" s="61"/>
      <c r="GA142" s="61"/>
      <c r="GB142" s="61"/>
      <c r="GC142" s="61"/>
      <c r="GD142" s="61"/>
      <c r="GE142" s="61"/>
      <c r="GF142" s="61"/>
      <c r="GG142" s="61"/>
      <c r="GH142" s="61"/>
      <c r="GI142" s="61"/>
      <c r="GJ142" s="61"/>
      <c r="GK142" s="61"/>
      <c r="GL142" s="61"/>
      <c r="GM142" s="61"/>
      <c r="GN142" s="61"/>
      <c r="GO142" s="61"/>
      <c r="GP142" s="61"/>
      <c r="GQ142" s="61"/>
      <c r="GR142" s="61"/>
      <c r="GS142" s="61"/>
      <c r="GT142" s="61"/>
      <c r="GU142" s="61"/>
      <c r="GV142" s="61"/>
      <c r="GW142" s="61"/>
      <c r="GX142" s="61"/>
      <c r="GY142" s="61"/>
      <c r="GZ142" s="61"/>
      <c r="HA142" s="61"/>
      <c r="HB142" s="61"/>
      <c r="HC142" s="61"/>
      <c r="HD142" s="61"/>
      <c r="HE142" s="61"/>
      <c r="HF142" s="61"/>
      <c r="HG142" s="61"/>
      <c r="HH142" s="61"/>
      <c r="HI142" s="61"/>
      <c r="HJ142" s="61"/>
      <c r="HK142" s="61"/>
      <c r="HL142" s="61"/>
      <c r="HM142" s="61"/>
      <c r="HN142" s="61"/>
      <c r="HO142" s="61"/>
      <c r="HP142" s="61"/>
      <c r="HQ142" s="61"/>
      <c r="HR142" s="61"/>
      <c r="HS142" s="61"/>
      <c r="HT142" s="61"/>
      <c r="HU142" s="61"/>
      <c r="HV142" s="61"/>
      <c r="HW142" s="61"/>
      <c r="HX142" s="61"/>
      <c r="HY142" s="61"/>
      <c r="HZ142" s="61"/>
      <c r="IA142" s="61"/>
      <c r="IB142" s="61"/>
      <c r="IC142" s="61"/>
      <c r="ID142" s="61"/>
      <c r="IE142" s="61"/>
      <c r="IF142" s="61"/>
      <c r="IG142" s="61"/>
      <c r="IH142" s="61"/>
      <c r="II142" s="61"/>
      <c r="IJ142" s="61"/>
      <c r="IK142" s="61"/>
    </row>
    <row r="143" spans="1:245" ht="31.5" hidden="1" outlineLevel="1">
      <c r="A143" s="180">
        <v>7</v>
      </c>
      <c r="B143" s="180"/>
      <c r="C143" s="181"/>
      <c r="D143" s="182" t="s">
        <v>567</v>
      </c>
      <c r="E143" s="183">
        <f t="shared" si="3"/>
        <v>2986.0209999999997</v>
      </c>
      <c r="F143" s="183"/>
      <c r="G143" s="183">
        <v>2986.0209999999997</v>
      </c>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61"/>
      <c r="FY143" s="61"/>
      <c r="FZ143" s="61"/>
      <c r="GA143" s="61"/>
      <c r="GB143" s="61"/>
      <c r="GC143" s="61"/>
      <c r="GD143" s="61"/>
      <c r="GE143" s="61"/>
      <c r="GF143" s="61"/>
      <c r="GG143" s="61"/>
      <c r="GH143" s="61"/>
      <c r="GI143" s="61"/>
      <c r="GJ143" s="61"/>
      <c r="GK143" s="61"/>
      <c r="GL143" s="61"/>
      <c r="GM143" s="61"/>
      <c r="GN143" s="61"/>
      <c r="GO143" s="61"/>
      <c r="GP143" s="61"/>
      <c r="GQ143" s="61"/>
      <c r="GR143" s="61"/>
      <c r="GS143" s="61"/>
      <c r="GT143" s="61"/>
      <c r="GU143" s="61"/>
      <c r="GV143" s="61"/>
      <c r="GW143" s="61"/>
      <c r="GX143" s="61"/>
      <c r="GY143" s="61"/>
      <c r="GZ143" s="61"/>
      <c r="HA143" s="61"/>
      <c r="HB143" s="61"/>
      <c r="HC143" s="61"/>
      <c r="HD143" s="61"/>
      <c r="HE143" s="61"/>
      <c r="HF143" s="61"/>
      <c r="HG143" s="61"/>
      <c r="HH143" s="61"/>
      <c r="HI143" s="61"/>
      <c r="HJ143" s="61"/>
      <c r="HK143" s="61"/>
      <c r="HL143" s="61"/>
      <c r="HM143" s="61"/>
      <c r="HN143" s="61"/>
      <c r="HO143" s="61"/>
      <c r="HP143" s="61"/>
      <c r="HQ143" s="61"/>
      <c r="HR143" s="61"/>
      <c r="HS143" s="61"/>
      <c r="HT143" s="61"/>
      <c r="HU143" s="61"/>
      <c r="HV143" s="61"/>
      <c r="HW143" s="61"/>
      <c r="HX143" s="61"/>
      <c r="HY143" s="61"/>
      <c r="HZ143" s="61"/>
      <c r="IA143" s="61"/>
      <c r="IB143" s="61"/>
      <c r="IC143" s="61"/>
      <c r="ID143" s="61"/>
      <c r="IE143" s="61"/>
      <c r="IF143" s="61"/>
      <c r="IG143" s="61"/>
      <c r="IH143" s="61"/>
      <c r="II143" s="61"/>
      <c r="IJ143" s="61"/>
      <c r="IK143" s="61"/>
    </row>
    <row r="144" spans="1:245" ht="31.5" hidden="1" outlineLevel="1">
      <c r="A144" s="180">
        <v>8</v>
      </c>
      <c r="B144" s="180"/>
      <c r="C144" s="181"/>
      <c r="D144" s="182" t="s">
        <v>568</v>
      </c>
      <c r="E144" s="183">
        <f t="shared" si="3"/>
        <v>315.0009999999999</v>
      </c>
      <c r="F144" s="183"/>
      <c r="G144" s="183">
        <v>315.0009999999999</v>
      </c>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c r="FW144" s="61"/>
      <c r="FX144" s="61"/>
      <c r="FY144" s="61"/>
      <c r="FZ144" s="61"/>
      <c r="GA144" s="61"/>
      <c r="GB144" s="61"/>
      <c r="GC144" s="61"/>
      <c r="GD144" s="61"/>
      <c r="GE144" s="61"/>
      <c r="GF144" s="61"/>
      <c r="GG144" s="61"/>
      <c r="GH144" s="61"/>
      <c r="GI144" s="61"/>
      <c r="GJ144" s="61"/>
      <c r="GK144" s="61"/>
      <c r="GL144" s="61"/>
      <c r="GM144" s="61"/>
      <c r="GN144" s="61"/>
      <c r="GO144" s="61"/>
      <c r="GP144" s="61"/>
      <c r="GQ144" s="61"/>
      <c r="GR144" s="61"/>
      <c r="GS144" s="61"/>
      <c r="GT144" s="61"/>
      <c r="GU144" s="61"/>
      <c r="GV144" s="61"/>
      <c r="GW144" s="61"/>
      <c r="GX144" s="61"/>
      <c r="GY144" s="61"/>
      <c r="GZ144" s="61"/>
      <c r="HA144" s="61"/>
      <c r="HB144" s="61"/>
      <c r="HC144" s="61"/>
      <c r="HD144" s="61"/>
      <c r="HE144" s="61"/>
      <c r="HF144" s="61"/>
      <c r="HG144" s="61"/>
      <c r="HH144" s="61"/>
      <c r="HI144" s="61"/>
      <c r="HJ144" s="61"/>
      <c r="HK144" s="61"/>
      <c r="HL144" s="61"/>
      <c r="HM144" s="61"/>
      <c r="HN144" s="61"/>
      <c r="HO144" s="61"/>
      <c r="HP144" s="61"/>
      <c r="HQ144" s="61"/>
      <c r="HR144" s="61"/>
      <c r="HS144" s="61"/>
      <c r="HT144" s="61"/>
      <c r="HU144" s="61"/>
      <c r="HV144" s="61"/>
      <c r="HW144" s="61"/>
      <c r="HX144" s="61"/>
      <c r="HY144" s="61"/>
      <c r="HZ144" s="61"/>
      <c r="IA144" s="61"/>
      <c r="IB144" s="61"/>
      <c r="IC144" s="61"/>
      <c r="ID144" s="61"/>
      <c r="IE144" s="61"/>
      <c r="IF144" s="61"/>
      <c r="IG144" s="61"/>
      <c r="IH144" s="61"/>
      <c r="II144" s="61"/>
      <c r="IJ144" s="61"/>
      <c r="IK144" s="61"/>
    </row>
    <row r="145" spans="1:245" ht="15.75" hidden="1" outlineLevel="1">
      <c r="A145" s="180">
        <v>9</v>
      </c>
      <c r="B145" s="180"/>
      <c r="C145" s="181"/>
      <c r="D145" s="185" t="s">
        <v>570</v>
      </c>
      <c r="E145" s="183">
        <f t="shared" si="3"/>
        <v>3624.216</v>
      </c>
      <c r="F145" s="183"/>
      <c r="G145" s="183">
        <v>3624.216</v>
      </c>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c r="FW145" s="61"/>
      <c r="FX145" s="61"/>
      <c r="FY145" s="61"/>
      <c r="FZ145" s="61"/>
      <c r="GA145" s="61"/>
      <c r="GB145" s="61"/>
      <c r="GC145" s="61"/>
      <c r="GD145" s="61"/>
      <c r="GE145" s="61"/>
      <c r="GF145" s="61"/>
      <c r="GG145" s="61"/>
      <c r="GH145" s="61"/>
      <c r="GI145" s="61"/>
      <c r="GJ145" s="61"/>
      <c r="GK145" s="61"/>
      <c r="GL145" s="61"/>
      <c r="GM145" s="61"/>
      <c r="GN145" s="61"/>
      <c r="GO145" s="61"/>
      <c r="GP145" s="61"/>
      <c r="GQ145" s="61"/>
      <c r="GR145" s="61"/>
      <c r="GS145" s="61"/>
      <c r="GT145" s="61"/>
      <c r="GU145" s="61"/>
      <c r="GV145" s="61"/>
      <c r="GW145" s="61"/>
      <c r="GX145" s="61"/>
      <c r="GY145" s="61"/>
      <c r="GZ145" s="61"/>
      <c r="HA145" s="61"/>
      <c r="HB145" s="61"/>
      <c r="HC145" s="61"/>
      <c r="HD145" s="61"/>
      <c r="HE145" s="61"/>
      <c r="HF145" s="61"/>
      <c r="HG145" s="61"/>
      <c r="HH145" s="61"/>
      <c r="HI145" s="61"/>
      <c r="HJ145" s="61"/>
      <c r="HK145" s="61"/>
      <c r="HL145" s="61"/>
      <c r="HM145" s="61"/>
      <c r="HN145" s="61"/>
      <c r="HO145" s="61"/>
      <c r="HP145" s="61"/>
      <c r="HQ145" s="61"/>
      <c r="HR145" s="61"/>
      <c r="HS145" s="61"/>
      <c r="HT145" s="61"/>
      <c r="HU145" s="61"/>
      <c r="HV145" s="61"/>
      <c r="HW145" s="61"/>
      <c r="HX145" s="61"/>
      <c r="HY145" s="61"/>
      <c r="HZ145" s="61"/>
      <c r="IA145" s="61"/>
      <c r="IB145" s="61"/>
      <c r="IC145" s="61"/>
      <c r="ID145" s="61"/>
      <c r="IE145" s="61"/>
      <c r="IF145" s="61"/>
      <c r="IG145" s="61"/>
      <c r="IH145" s="61"/>
      <c r="II145" s="61"/>
      <c r="IJ145" s="61"/>
      <c r="IK145" s="61"/>
    </row>
    <row r="146" spans="1:245" ht="31.5" hidden="1" outlineLevel="1">
      <c r="A146" s="180">
        <v>10</v>
      </c>
      <c r="B146" s="180"/>
      <c r="C146" s="181"/>
      <c r="D146" s="185" t="s">
        <v>571</v>
      </c>
      <c r="E146" s="183">
        <f t="shared" si="3"/>
        <v>205.17899999999918</v>
      </c>
      <c r="F146" s="183"/>
      <c r="G146" s="183">
        <v>205.17899999999918</v>
      </c>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c r="FW146" s="61"/>
      <c r="FX146" s="61"/>
      <c r="FY146" s="61"/>
      <c r="FZ146" s="61"/>
      <c r="GA146" s="61"/>
      <c r="GB146" s="61"/>
      <c r="GC146" s="61"/>
      <c r="GD146" s="61"/>
      <c r="GE146" s="61"/>
      <c r="GF146" s="61"/>
      <c r="GG146" s="61"/>
      <c r="GH146" s="61"/>
      <c r="GI146" s="61"/>
      <c r="GJ146" s="61"/>
      <c r="GK146" s="61"/>
      <c r="GL146" s="61"/>
      <c r="GM146" s="61"/>
      <c r="GN146" s="61"/>
      <c r="GO146" s="61"/>
      <c r="GP146" s="61"/>
      <c r="GQ146" s="61"/>
      <c r="GR146" s="61"/>
      <c r="GS146" s="61"/>
      <c r="GT146" s="61"/>
      <c r="GU146" s="61"/>
      <c r="GV146" s="61"/>
      <c r="GW146" s="61"/>
      <c r="GX146" s="61"/>
      <c r="GY146" s="61"/>
      <c r="GZ146" s="61"/>
      <c r="HA146" s="61"/>
      <c r="HB146" s="61"/>
      <c r="HC146" s="61"/>
      <c r="HD146" s="61"/>
      <c r="HE146" s="61"/>
      <c r="HF146" s="61"/>
      <c r="HG146" s="61"/>
      <c r="HH146" s="61"/>
      <c r="HI146" s="61"/>
      <c r="HJ146" s="61"/>
      <c r="HK146" s="61"/>
      <c r="HL146" s="61"/>
      <c r="HM146" s="61"/>
      <c r="HN146" s="61"/>
      <c r="HO146" s="61"/>
      <c r="HP146" s="61"/>
      <c r="HQ146" s="61"/>
      <c r="HR146" s="61"/>
      <c r="HS146" s="61"/>
      <c r="HT146" s="61"/>
      <c r="HU146" s="61"/>
      <c r="HV146" s="61"/>
      <c r="HW146" s="61"/>
      <c r="HX146" s="61"/>
      <c r="HY146" s="61"/>
      <c r="HZ146" s="61"/>
      <c r="IA146" s="61"/>
      <c r="IB146" s="61"/>
      <c r="IC146" s="61"/>
      <c r="ID146" s="61"/>
      <c r="IE146" s="61"/>
      <c r="IF146" s="61"/>
      <c r="IG146" s="61"/>
      <c r="IH146" s="61"/>
      <c r="II146" s="61"/>
      <c r="IJ146" s="61"/>
      <c r="IK146" s="61"/>
    </row>
    <row r="147" spans="1:245" ht="15.75" hidden="1" outlineLevel="1">
      <c r="A147" s="180">
        <v>11</v>
      </c>
      <c r="B147" s="180"/>
      <c r="C147" s="181"/>
      <c r="D147" s="182" t="s">
        <v>572</v>
      </c>
      <c r="E147" s="183">
        <f t="shared" si="3"/>
        <v>154.53871900000001</v>
      </c>
      <c r="F147" s="183"/>
      <c r="G147" s="183">
        <v>154.53871900000001</v>
      </c>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c r="FD147" s="61"/>
      <c r="FE147" s="61"/>
      <c r="FF147" s="61"/>
      <c r="FG147" s="61"/>
      <c r="FH147" s="61"/>
      <c r="FI147" s="61"/>
      <c r="FJ147" s="61"/>
      <c r="FK147" s="61"/>
      <c r="FL147" s="61"/>
      <c r="FM147" s="61"/>
      <c r="FN147" s="61"/>
      <c r="FO147" s="61"/>
      <c r="FP147" s="61"/>
      <c r="FQ147" s="61"/>
      <c r="FR147" s="61"/>
      <c r="FS147" s="61"/>
      <c r="FT147" s="61"/>
      <c r="FU147" s="61"/>
      <c r="FV147" s="61"/>
      <c r="FW147" s="61"/>
      <c r="FX147" s="61"/>
      <c r="FY147" s="61"/>
      <c r="FZ147" s="61"/>
      <c r="GA147" s="61"/>
      <c r="GB147" s="61"/>
      <c r="GC147" s="61"/>
      <c r="GD147" s="61"/>
      <c r="GE147" s="61"/>
      <c r="GF147" s="61"/>
      <c r="GG147" s="61"/>
      <c r="GH147" s="61"/>
      <c r="GI147" s="61"/>
      <c r="GJ147" s="61"/>
      <c r="GK147" s="61"/>
      <c r="GL147" s="61"/>
      <c r="GM147" s="61"/>
      <c r="GN147" s="61"/>
      <c r="GO147" s="61"/>
      <c r="GP147" s="61"/>
      <c r="GQ147" s="61"/>
      <c r="GR147" s="61"/>
      <c r="GS147" s="61"/>
      <c r="GT147" s="61"/>
      <c r="GU147" s="61"/>
      <c r="GV147" s="61"/>
      <c r="GW147" s="61"/>
      <c r="GX147" s="61"/>
      <c r="GY147" s="61"/>
      <c r="GZ147" s="61"/>
      <c r="HA147" s="61"/>
      <c r="HB147" s="61"/>
      <c r="HC147" s="61"/>
      <c r="HD147" s="61"/>
      <c r="HE147" s="61"/>
      <c r="HF147" s="61"/>
      <c r="HG147" s="61"/>
      <c r="HH147" s="61"/>
      <c r="HI147" s="61"/>
      <c r="HJ147" s="61"/>
      <c r="HK147" s="61"/>
      <c r="HL147" s="61"/>
      <c r="HM147" s="61"/>
      <c r="HN147" s="61"/>
      <c r="HO147" s="61"/>
      <c r="HP147" s="61"/>
      <c r="HQ147" s="61"/>
      <c r="HR147" s="61"/>
      <c r="HS147" s="61"/>
      <c r="HT147" s="61"/>
      <c r="HU147" s="61"/>
      <c r="HV147" s="61"/>
      <c r="HW147" s="61"/>
      <c r="HX147" s="61"/>
      <c r="HY147" s="61"/>
      <c r="HZ147" s="61"/>
      <c r="IA147" s="61"/>
      <c r="IB147" s="61"/>
      <c r="IC147" s="61"/>
      <c r="ID147" s="61"/>
      <c r="IE147" s="61"/>
      <c r="IF147" s="61"/>
      <c r="IG147" s="61"/>
      <c r="IH147" s="61"/>
      <c r="II147" s="61"/>
      <c r="IJ147" s="61"/>
      <c r="IK147" s="61"/>
    </row>
    <row r="148" spans="1:245" ht="15.75" hidden="1" outlineLevel="1">
      <c r="A148" s="180">
        <v>12</v>
      </c>
      <c r="B148" s="180"/>
      <c r="C148" s="181"/>
      <c r="D148" s="185" t="s">
        <v>570</v>
      </c>
      <c r="E148" s="183">
        <f t="shared" si="3"/>
        <v>0.0020000000004074536</v>
      </c>
      <c r="F148" s="183">
        <v>0.0020000000004074536</v>
      </c>
      <c r="G148" s="183"/>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c r="FD148" s="61"/>
      <c r="FE148" s="61"/>
      <c r="FF148" s="61"/>
      <c r="FG148" s="61"/>
      <c r="FH148" s="61"/>
      <c r="FI148" s="61"/>
      <c r="FJ148" s="61"/>
      <c r="FK148" s="61"/>
      <c r="FL148" s="61"/>
      <c r="FM148" s="61"/>
      <c r="FN148" s="61"/>
      <c r="FO148" s="61"/>
      <c r="FP148" s="61"/>
      <c r="FQ148" s="61"/>
      <c r="FR148" s="61"/>
      <c r="FS148" s="61"/>
      <c r="FT148" s="61"/>
      <c r="FU148" s="61"/>
      <c r="FV148" s="61"/>
      <c r="FW148" s="61"/>
      <c r="FX148" s="61"/>
      <c r="FY148" s="61"/>
      <c r="FZ148" s="61"/>
      <c r="GA148" s="61"/>
      <c r="GB148" s="61"/>
      <c r="GC148" s="61"/>
      <c r="GD148" s="61"/>
      <c r="GE148" s="61"/>
      <c r="GF148" s="61"/>
      <c r="GG148" s="61"/>
      <c r="GH148" s="61"/>
      <c r="GI148" s="61"/>
      <c r="GJ148" s="61"/>
      <c r="GK148" s="61"/>
      <c r="GL148" s="61"/>
      <c r="GM148" s="61"/>
      <c r="GN148" s="61"/>
      <c r="GO148" s="61"/>
      <c r="GP148" s="61"/>
      <c r="GQ148" s="61"/>
      <c r="GR148" s="61"/>
      <c r="GS148" s="61"/>
      <c r="GT148" s="61"/>
      <c r="GU148" s="61"/>
      <c r="GV148" s="61"/>
      <c r="GW148" s="61"/>
      <c r="GX148" s="61"/>
      <c r="GY148" s="61"/>
      <c r="GZ148" s="61"/>
      <c r="HA148" s="61"/>
      <c r="HB148" s="61"/>
      <c r="HC148" s="61"/>
      <c r="HD148" s="61"/>
      <c r="HE148" s="61"/>
      <c r="HF148" s="61"/>
      <c r="HG148" s="61"/>
      <c r="HH148" s="61"/>
      <c r="HI148" s="61"/>
      <c r="HJ148" s="61"/>
      <c r="HK148" s="61"/>
      <c r="HL148" s="61"/>
      <c r="HM148" s="61"/>
      <c r="HN148" s="61"/>
      <c r="HO148" s="61"/>
      <c r="HP148" s="61"/>
      <c r="HQ148" s="61"/>
      <c r="HR148" s="61"/>
      <c r="HS148" s="61"/>
      <c r="HT148" s="61"/>
      <c r="HU148" s="61"/>
      <c r="HV148" s="61"/>
      <c r="HW148" s="61"/>
      <c r="HX148" s="61"/>
      <c r="HY148" s="61"/>
      <c r="HZ148" s="61"/>
      <c r="IA148" s="61"/>
      <c r="IB148" s="61"/>
      <c r="IC148" s="61"/>
      <c r="ID148" s="61"/>
      <c r="IE148" s="61"/>
      <c r="IF148" s="61"/>
      <c r="IG148" s="61"/>
      <c r="IH148" s="61"/>
      <c r="II148" s="61"/>
      <c r="IJ148" s="61"/>
      <c r="IK148" s="61"/>
    </row>
    <row r="149" spans="1:245" ht="31.5" hidden="1" outlineLevel="1">
      <c r="A149" s="180">
        <v>13</v>
      </c>
      <c r="B149" s="180"/>
      <c r="C149" s="181"/>
      <c r="D149" s="185" t="s">
        <v>571</v>
      </c>
      <c r="E149" s="183">
        <f t="shared" si="3"/>
        <v>40.77800000000025</v>
      </c>
      <c r="F149" s="183">
        <v>40.77800000000025</v>
      </c>
      <c r="G149" s="183"/>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c r="FC149" s="61"/>
      <c r="FD149" s="61"/>
      <c r="FE149" s="61"/>
      <c r="FF149" s="61"/>
      <c r="FG149" s="61"/>
      <c r="FH149" s="61"/>
      <c r="FI149" s="61"/>
      <c r="FJ149" s="61"/>
      <c r="FK149" s="61"/>
      <c r="FL149" s="61"/>
      <c r="FM149" s="61"/>
      <c r="FN149" s="61"/>
      <c r="FO149" s="61"/>
      <c r="FP149" s="61"/>
      <c r="FQ149" s="61"/>
      <c r="FR149" s="61"/>
      <c r="FS149" s="61"/>
      <c r="FT149" s="61"/>
      <c r="FU149" s="61"/>
      <c r="FV149" s="61"/>
      <c r="FW149" s="61"/>
      <c r="FX149" s="61"/>
      <c r="FY149" s="61"/>
      <c r="FZ149" s="61"/>
      <c r="GA149" s="61"/>
      <c r="GB149" s="61"/>
      <c r="GC149" s="61"/>
      <c r="GD149" s="61"/>
      <c r="GE149" s="61"/>
      <c r="GF149" s="61"/>
      <c r="GG149" s="61"/>
      <c r="GH149" s="61"/>
      <c r="GI149" s="61"/>
      <c r="GJ149" s="61"/>
      <c r="GK149" s="61"/>
      <c r="GL149" s="61"/>
      <c r="GM149" s="61"/>
      <c r="GN149" s="61"/>
      <c r="GO149" s="61"/>
      <c r="GP149" s="61"/>
      <c r="GQ149" s="61"/>
      <c r="GR149" s="61"/>
      <c r="GS149" s="61"/>
      <c r="GT149" s="61"/>
      <c r="GU149" s="61"/>
      <c r="GV149" s="61"/>
      <c r="GW149" s="61"/>
      <c r="GX149" s="61"/>
      <c r="GY149" s="61"/>
      <c r="GZ149" s="61"/>
      <c r="HA149" s="61"/>
      <c r="HB149" s="61"/>
      <c r="HC149" s="61"/>
      <c r="HD149" s="61"/>
      <c r="HE149" s="61"/>
      <c r="HF149" s="61"/>
      <c r="HG149" s="61"/>
      <c r="HH149" s="61"/>
      <c r="HI149" s="61"/>
      <c r="HJ149" s="61"/>
      <c r="HK149" s="61"/>
      <c r="HL149" s="61"/>
      <c r="HM149" s="61"/>
      <c r="HN149" s="61"/>
      <c r="HO149" s="61"/>
      <c r="HP149" s="61"/>
      <c r="HQ149" s="61"/>
      <c r="HR149" s="61"/>
      <c r="HS149" s="61"/>
      <c r="HT149" s="61"/>
      <c r="HU149" s="61"/>
      <c r="HV149" s="61"/>
      <c r="HW149" s="61"/>
      <c r="HX149" s="61"/>
      <c r="HY149" s="61"/>
      <c r="HZ149" s="61"/>
      <c r="IA149" s="61"/>
      <c r="IB149" s="61"/>
      <c r="IC149" s="61"/>
      <c r="ID149" s="61"/>
      <c r="IE149" s="61"/>
      <c r="IF149" s="61"/>
      <c r="IG149" s="61"/>
      <c r="IH149" s="61"/>
      <c r="II149" s="61"/>
      <c r="IJ149" s="61"/>
      <c r="IK149" s="61"/>
    </row>
    <row r="150" spans="1:245" ht="15.75" hidden="1" outlineLevel="1">
      <c r="A150" s="180">
        <v>14</v>
      </c>
      <c r="B150" s="180"/>
      <c r="C150" s="181"/>
      <c r="D150" s="185" t="s">
        <v>573</v>
      </c>
      <c r="E150" s="183">
        <f t="shared" si="3"/>
        <v>103.38099999999997</v>
      </c>
      <c r="F150" s="183">
        <v>103.38099999999997</v>
      </c>
      <c r="G150" s="183"/>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c r="FD150" s="61"/>
      <c r="FE150" s="61"/>
      <c r="FF150" s="61"/>
      <c r="FG150" s="61"/>
      <c r="FH150" s="61"/>
      <c r="FI150" s="61"/>
      <c r="FJ150" s="61"/>
      <c r="FK150" s="61"/>
      <c r="FL150" s="61"/>
      <c r="FM150" s="61"/>
      <c r="FN150" s="61"/>
      <c r="FO150" s="61"/>
      <c r="FP150" s="61"/>
      <c r="FQ150" s="61"/>
      <c r="FR150" s="61"/>
      <c r="FS150" s="61"/>
      <c r="FT150" s="61"/>
      <c r="FU150" s="61"/>
      <c r="FV150" s="61"/>
      <c r="FW150" s="61"/>
      <c r="FX150" s="61"/>
      <c r="FY150" s="61"/>
      <c r="FZ150" s="61"/>
      <c r="GA150" s="61"/>
      <c r="GB150" s="61"/>
      <c r="GC150" s="61"/>
      <c r="GD150" s="61"/>
      <c r="GE150" s="61"/>
      <c r="GF150" s="61"/>
      <c r="GG150" s="61"/>
      <c r="GH150" s="61"/>
      <c r="GI150" s="61"/>
      <c r="GJ150" s="61"/>
      <c r="GK150" s="61"/>
      <c r="GL150" s="61"/>
      <c r="GM150" s="61"/>
      <c r="GN150" s="61"/>
      <c r="GO150" s="61"/>
      <c r="GP150" s="61"/>
      <c r="GQ150" s="61"/>
      <c r="GR150" s="61"/>
      <c r="GS150" s="61"/>
      <c r="GT150" s="61"/>
      <c r="GU150" s="61"/>
      <c r="GV150" s="61"/>
      <c r="GW150" s="61"/>
      <c r="GX150" s="61"/>
      <c r="GY150" s="61"/>
      <c r="GZ150" s="61"/>
      <c r="HA150" s="61"/>
      <c r="HB150" s="61"/>
      <c r="HC150" s="61"/>
      <c r="HD150" s="61"/>
      <c r="HE150" s="61"/>
      <c r="HF150" s="61"/>
      <c r="HG150" s="61"/>
      <c r="HH150" s="61"/>
      <c r="HI150" s="61"/>
      <c r="HJ150" s="61"/>
      <c r="HK150" s="61"/>
      <c r="HL150" s="61"/>
      <c r="HM150" s="61"/>
      <c r="HN150" s="61"/>
      <c r="HO150" s="61"/>
      <c r="HP150" s="61"/>
      <c r="HQ150" s="61"/>
      <c r="HR150" s="61"/>
      <c r="HS150" s="61"/>
      <c r="HT150" s="61"/>
      <c r="HU150" s="61"/>
      <c r="HV150" s="61"/>
      <c r="HW150" s="61"/>
      <c r="HX150" s="61"/>
      <c r="HY150" s="61"/>
      <c r="HZ150" s="61"/>
      <c r="IA150" s="61"/>
      <c r="IB150" s="61"/>
      <c r="IC150" s="61"/>
      <c r="ID150" s="61"/>
      <c r="IE150" s="61"/>
      <c r="IF150" s="61"/>
      <c r="IG150" s="61"/>
      <c r="IH150" s="61"/>
      <c r="II150" s="61"/>
      <c r="IJ150" s="61"/>
      <c r="IK150" s="61"/>
    </row>
    <row r="151" spans="1:245" ht="15.75" hidden="1" outlineLevel="1">
      <c r="A151" s="180">
        <v>15</v>
      </c>
      <c r="B151" s="180"/>
      <c r="C151" s="181"/>
      <c r="D151" s="182" t="s">
        <v>574</v>
      </c>
      <c r="E151" s="183">
        <f t="shared" si="3"/>
        <v>172.79155899999998</v>
      </c>
      <c r="F151" s="183">
        <v>172.79155899999998</v>
      </c>
      <c r="G151" s="183"/>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c r="FO151" s="67"/>
      <c r="FP151" s="67"/>
      <c r="FQ151" s="67"/>
      <c r="FR151" s="67"/>
      <c r="FS151" s="67"/>
      <c r="FT151" s="67"/>
      <c r="FU151" s="67"/>
      <c r="FV151" s="67"/>
      <c r="FW151" s="67"/>
      <c r="FX151" s="67"/>
      <c r="FY151" s="67"/>
      <c r="FZ151" s="67"/>
      <c r="GA151" s="67"/>
      <c r="GB151" s="67"/>
      <c r="GC151" s="67"/>
      <c r="GD151" s="67"/>
      <c r="GE151" s="67"/>
      <c r="GF151" s="67"/>
      <c r="GG151" s="67"/>
      <c r="GH151" s="67"/>
      <c r="GI151" s="67"/>
      <c r="GJ151" s="67"/>
      <c r="GK151" s="67"/>
      <c r="GL151" s="67"/>
      <c r="GM151" s="67"/>
      <c r="GN151" s="67"/>
      <c r="GO151" s="67"/>
      <c r="GP151" s="67"/>
      <c r="GQ151" s="67"/>
      <c r="GR151" s="67"/>
      <c r="GS151" s="67"/>
      <c r="GT151" s="67"/>
      <c r="GU151" s="67"/>
      <c r="GV151" s="67"/>
      <c r="GW151" s="67"/>
      <c r="GX151" s="67"/>
      <c r="GY151" s="67"/>
      <c r="GZ151" s="67"/>
      <c r="HA151" s="67"/>
      <c r="HB151" s="67"/>
      <c r="HC151" s="67"/>
      <c r="HD151" s="67"/>
      <c r="HE151" s="67"/>
      <c r="HF151" s="67"/>
      <c r="HG151" s="67"/>
      <c r="HH151" s="67"/>
      <c r="HI151" s="67"/>
      <c r="HJ151" s="67"/>
      <c r="HK151" s="67"/>
      <c r="HL151" s="67"/>
      <c r="HM151" s="67"/>
      <c r="HN151" s="67"/>
      <c r="HO151" s="67"/>
      <c r="HP151" s="67"/>
      <c r="HQ151" s="67"/>
      <c r="HR151" s="67"/>
      <c r="HS151" s="67"/>
      <c r="HT151" s="67"/>
      <c r="HU151" s="67"/>
      <c r="HV151" s="67"/>
      <c r="HW151" s="67"/>
      <c r="HX151" s="67"/>
      <c r="HY151" s="67"/>
      <c r="HZ151" s="67"/>
      <c r="IA151" s="67"/>
      <c r="IB151" s="67"/>
      <c r="IC151" s="67"/>
      <c r="ID151" s="67"/>
      <c r="IE151" s="67"/>
      <c r="IF151" s="67"/>
      <c r="IG151" s="67"/>
      <c r="IH151" s="67"/>
      <c r="II151" s="67"/>
      <c r="IJ151" s="67"/>
      <c r="IK151" s="67"/>
    </row>
    <row r="152" spans="1:245" s="72" customFormat="1" ht="31.5" collapsed="1">
      <c r="A152" s="180" t="s">
        <v>575</v>
      </c>
      <c r="B152" s="180"/>
      <c r="C152" s="181"/>
      <c r="D152" s="346" t="s">
        <v>576</v>
      </c>
      <c r="E152" s="183">
        <f>SUBTOTAL(9,E153:E154)</f>
        <v>1000.192</v>
      </c>
      <c r="F152" s="183">
        <f>SUBTOTAL(9,F153:F154)</f>
        <v>1000.192</v>
      </c>
      <c r="G152" s="183">
        <f>SUBTOTAL(9,G153:G154)</f>
        <v>0</v>
      </c>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c r="BZ152" s="65"/>
      <c r="CA152" s="65"/>
      <c r="CB152" s="65"/>
      <c r="CC152" s="65"/>
      <c r="CD152" s="65"/>
      <c r="CE152" s="65"/>
      <c r="CF152" s="65"/>
      <c r="CG152" s="65"/>
      <c r="CH152" s="65"/>
      <c r="CI152" s="65"/>
      <c r="CJ152" s="65"/>
      <c r="CK152" s="65"/>
      <c r="CL152" s="65"/>
      <c r="CM152" s="65"/>
      <c r="CN152" s="65"/>
      <c r="CO152" s="65"/>
      <c r="CP152" s="65"/>
      <c r="CQ152" s="65"/>
      <c r="CR152" s="65"/>
      <c r="CS152" s="65"/>
      <c r="CT152" s="65"/>
      <c r="CU152" s="65"/>
      <c r="CV152" s="65"/>
      <c r="CW152" s="65"/>
      <c r="CX152" s="65"/>
      <c r="CY152" s="65"/>
      <c r="CZ152" s="65"/>
      <c r="DA152" s="65"/>
      <c r="DB152" s="65"/>
      <c r="DC152" s="65"/>
      <c r="DD152" s="65"/>
      <c r="DE152" s="65"/>
      <c r="DF152" s="65"/>
      <c r="DG152" s="65"/>
      <c r="DH152" s="65"/>
      <c r="DI152" s="65"/>
      <c r="DJ152" s="65"/>
      <c r="DK152" s="65"/>
      <c r="DL152" s="65"/>
      <c r="DM152" s="65"/>
      <c r="DN152" s="65"/>
      <c r="DO152" s="65"/>
      <c r="DP152" s="65"/>
      <c r="DQ152" s="65"/>
      <c r="DR152" s="65"/>
      <c r="DS152" s="65"/>
      <c r="DT152" s="65"/>
      <c r="DU152" s="65"/>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65"/>
      <c r="HW152" s="65"/>
      <c r="HX152" s="65"/>
      <c r="HY152" s="65"/>
      <c r="HZ152" s="65"/>
      <c r="IA152" s="65"/>
      <c r="IB152" s="65"/>
      <c r="IC152" s="65"/>
      <c r="ID152" s="65"/>
      <c r="IE152" s="65"/>
      <c r="IF152" s="65"/>
      <c r="IG152" s="65"/>
      <c r="IH152" s="65"/>
      <c r="II152" s="65"/>
      <c r="IJ152" s="65"/>
      <c r="IK152" s="65"/>
    </row>
    <row r="153" spans="1:245" ht="31.5" hidden="1" outlineLevel="1">
      <c r="A153" s="180">
        <v>1</v>
      </c>
      <c r="B153" s="180" t="s">
        <v>538</v>
      </c>
      <c r="C153" s="181">
        <v>42899</v>
      </c>
      <c r="D153" s="193" t="s">
        <v>577</v>
      </c>
      <c r="E153" s="183">
        <f>F153+G153</f>
        <v>1000</v>
      </c>
      <c r="F153" s="183">
        <v>1000</v>
      </c>
      <c r="G153" s="183">
        <v>0</v>
      </c>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c r="FO153" s="67"/>
      <c r="FP153" s="67"/>
      <c r="FQ153" s="67"/>
      <c r="FR153" s="67"/>
      <c r="FS153" s="67"/>
      <c r="FT153" s="67"/>
      <c r="FU153" s="67"/>
      <c r="FV153" s="67"/>
      <c r="FW153" s="67"/>
      <c r="FX153" s="67"/>
      <c r="FY153" s="67"/>
      <c r="FZ153" s="67"/>
      <c r="GA153" s="67"/>
      <c r="GB153" s="67"/>
      <c r="GC153" s="67"/>
      <c r="GD153" s="67"/>
      <c r="GE153" s="67"/>
      <c r="GF153" s="67"/>
      <c r="GG153" s="67"/>
      <c r="GH153" s="67"/>
      <c r="GI153" s="67"/>
      <c r="GJ153" s="67"/>
      <c r="GK153" s="67"/>
      <c r="GL153" s="67"/>
      <c r="GM153" s="67"/>
      <c r="GN153" s="67"/>
      <c r="GO153" s="67"/>
      <c r="GP153" s="67"/>
      <c r="GQ153" s="67"/>
      <c r="GR153" s="67"/>
      <c r="GS153" s="67"/>
      <c r="GT153" s="67"/>
      <c r="GU153" s="67"/>
      <c r="GV153" s="67"/>
      <c r="GW153" s="67"/>
      <c r="GX153" s="67"/>
      <c r="GY153" s="67"/>
      <c r="GZ153" s="67"/>
      <c r="HA153" s="67"/>
      <c r="HB153" s="67"/>
      <c r="HC153" s="67"/>
      <c r="HD153" s="67"/>
      <c r="HE153" s="67"/>
      <c r="HF153" s="67"/>
      <c r="HG153" s="67"/>
      <c r="HH153" s="67"/>
      <c r="HI153" s="67"/>
      <c r="HJ153" s="67"/>
      <c r="HK153" s="67"/>
      <c r="HL153" s="67"/>
      <c r="HM153" s="67"/>
      <c r="HN153" s="67"/>
      <c r="HO153" s="67"/>
      <c r="HP153" s="67"/>
      <c r="HQ153" s="67"/>
      <c r="HR153" s="67"/>
      <c r="HS153" s="67"/>
      <c r="HT153" s="67"/>
      <c r="HU153" s="67"/>
      <c r="HV153" s="67"/>
      <c r="HW153" s="67"/>
      <c r="HX153" s="67"/>
      <c r="HY153" s="67"/>
      <c r="HZ153" s="67"/>
      <c r="IA153" s="67"/>
      <c r="IB153" s="67"/>
      <c r="IC153" s="67"/>
      <c r="ID153" s="67"/>
      <c r="IE153" s="67"/>
      <c r="IF153" s="67"/>
      <c r="IG153" s="67"/>
      <c r="IH153" s="67"/>
      <c r="II153" s="67"/>
      <c r="IJ153" s="67"/>
      <c r="IK153" s="67"/>
    </row>
    <row r="154" spans="1:245" ht="15.75" hidden="1" outlineLevel="1">
      <c r="A154" s="180">
        <v>2</v>
      </c>
      <c r="B154" s="180"/>
      <c r="C154" s="181"/>
      <c r="D154" s="194" t="s">
        <v>578</v>
      </c>
      <c r="E154" s="183">
        <f>F154+G154</f>
        <v>0.192</v>
      </c>
      <c r="F154" s="183">
        <v>0.192</v>
      </c>
      <c r="G154" s="183"/>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c r="FO154" s="67"/>
      <c r="FP154" s="67"/>
      <c r="FQ154" s="67"/>
      <c r="FR154" s="67"/>
      <c r="FS154" s="67"/>
      <c r="FT154" s="67"/>
      <c r="FU154" s="67"/>
      <c r="FV154" s="67"/>
      <c r="FW154" s="67"/>
      <c r="FX154" s="67"/>
      <c r="FY154" s="67"/>
      <c r="FZ154" s="67"/>
      <c r="GA154" s="67"/>
      <c r="GB154" s="67"/>
      <c r="GC154" s="67"/>
      <c r="GD154" s="67"/>
      <c r="GE154" s="67"/>
      <c r="GF154" s="67"/>
      <c r="GG154" s="67"/>
      <c r="GH154" s="67"/>
      <c r="GI154" s="67"/>
      <c r="GJ154" s="67"/>
      <c r="GK154" s="67"/>
      <c r="GL154" s="67"/>
      <c r="GM154" s="67"/>
      <c r="GN154" s="67"/>
      <c r="GO154" s="67"/>
      <c r="GP154" s="67"/>
      <c r="GQ154" s="67"/>
      <c r="GR154" s="67"/>
      <c r="GS154" s="67"/>
      <c r="GT154" s="67"/>
      <c r="GU154" s="67"/>
      <c r="GV154" s="67"/>
      <c r="GW154" s="67"/>
      <c r="GX154" s="67"/>
      <c r="GY154" s="67"/>
      <c r="GZ154" s="67"/>
      <c r="HA154" s="67"/>
      <c r="HB154" s="67"/>
      <c r="HC154" s="67"/>
      <c r="HD154" s="67"/>
      <c r="HE154" s="67"/>
      <c r="HF154" s="67"/>
      <c r="HG154" s="67"/>
      <c r="HH154" s="67"/>
      <c r="HI154" s="67"/>
      <c r="HJ154" s="67"/>
      <c r="HK154" s="67"/>
      <c r="HL154" s="67"/>
      <c r="HM154" s="67"/>
      <c r="HN154" s="67"/>
      <c r="HO154" s="67"/>
      <c r="HP154" s="67"/>
      <c r="HQ154" s="67"/>
      <c r="HR154" s="67"/>
      <c r="HS154" s="67"/>
      <c r="HT154" s="67"/>
      <c r="HU154" s="67"/>
      <c r="HV154" s="67"/>
      <c r="HW154" s="67"/>
      <c r="HX154" s="67"/>
      <c r="HY154" s="67"/>
      <c r="HZ154" s="67"/>
      <c r="IA154" s="67"/>
      <c r="IB154" s="67"/>
      <c r="IC154" s="67"/>
      <c r="ID154" s="67"/>
      <c r="IE154" s="67"/>
      <c r="IF154" s="67"/>
      <c r="IG154" s="67"/>
      <c r="IH154" s="67"/>
      <c r="II154" s="67"/>
      <c r="IJ154" s="67"/>
      <c r="IK154" s="67"/>
    </row>
    <row r="155" spans="1:245" ht="31.5" hidden="1" outlineLevel="1">
      <c r="A155" s="180">
        <v>3</v>
      </c>
      <c r="B155" s="180"/>
      <c r="C155" s="181"/>
      <c r="D155" s="193" t="s">
        <v>577</v>
      </c>
      <c r="E155" s="183">
        <f>F155+G155</f>
        <v>15200</v>
      </c>
      <c r="F155" s="183"/>
      <c r="G155" s="183">
        <v>15200</v>
      </c>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c r="FO155" s="67"/>
      <c r="FP155" s="67"/>
      <c r="FQ155" s="67"/>
      <c r="FR155" s="67"/>
      <c r="FS155" s="67"/>
      <c r="FT155" s="67"/>
      <c r="FU155" s="67"/>
      <c r="FV155" s="67"/>
      <c r="FW155" s="67"/>
      <c r="FX155" s="67"/>
      <c r="FY155" s="67"/>
      <c r="FZ155" s="67"/>
      <c r="GA155" s="67"/>
      <c r="GB155" s="67"/>
      <c r="GC155" s="67"/>
      <c r="GD155" s="67"/>
      <c r="GE155" s="67"/>
      <c r="GF155" s="67"/>
      <c r="GG155" s="67"/>
      <c r="GH155" s="67"/>
      <c r="GI155" s="67"/>
      <c r="GJ155" s="67"/>
      <c r="GK155" s="67"/>
      <c r="GL155" s="67"/>
      <c r="GM155" s="67"/>
      <c r="GN155" s="67"/>
      <c r="GO155" s="67"/>
      <c r="GP155" s="67"/>
      <c r="GQ155" s="67"/>
      <c r="GR155" s="67"/>
      <c r="GS155" s="67"/>
      <c r="GT155" s="67"/>
      <c r="GU155" s="67"/>
      <c r="GV155" s="67"/>
      <c r="GW155" s="67"/>
      <c r="GX155" s="67"/>
      <c r="GY155" s="67"/>
      <c r="GZ155" s="67"/>
      <c r="HA155" s="67"/>
      <c r="HB155" s="67"/>
      <c r="HC155" s="67"/>
      <c r="HD155" s="67"/>
      <c r="HE155" s="67"/>
      <c r="HF155" s="67"/>
      <c r="HG155" s="67"/>
      <c r="HH155" s="67"/>
      <c r="HI155" s="67"/>
      <c r="HJ155" s="67"/>
      <c r="HK155" s="67"/>
      <c r="HL155" s="67"/>
      <c r="HM155" s="67"/>
      <c r="HN155" s="67"/>
      <c r="HO155" s="67"/>
      <c r="HP155" s="67"/>
      <c r="HQ155" s="67"/>
      <c r="HR155" s="67"/>
      <c r="HS155" s="67"/>
      <c r="HT155" s="67"/>
      <c r="HU155" s="67"/>
      <c r="HV155" s="67"/>
      <c r="HW155" s="67"/>
      <c r="HX155" s="67"/>
      <c r="HY155" s="67"/>
      <c r="HZ155" s="67"/>
      <c r="IA155" s="67"/>
      <c r="IB155" s="67"/>
      <c r="IC155" s="67"/>
      <c r="ID155" s="67"/>
      <c r="IE155" s="67"/>
      <c r="IF155" s="67"/>
      <c r="IG155" s="67"/>
      <c r="IH155" s="67"/>
      <c r="II155" s="67"/>
      <c r="IJ155" s="67"/>
      <c r="IK155" s="67"/>
    </row>
    <row r="156" spans="1:245" s="76" customFormat="1" ht="15.75" collapsed="1">
      <c r="A156" s="195" t="s">
        <v>579</v>
      </c>
      <c r="B156" s="195"/>
      <c r="C156" s="196"/>
      <c r="D156" s="200" t="s">
        <v>580</v>
      </c>
      <c r="E156" s="198">
        <f aca="true" t="shared" si="4" ref="E156:G160">SUBTOTAL(9,E157)</f>
        <v>627.0587930000002</v>
      </c>
      <c r="F156" s="198">
        <f t="shared" si="4"/>
        <v>0</v>
      </c>
      <c r="G156" s="198">
        <f>SUBTOTAL(9,G157)</f>
        <v>627.0587930000002</v>
      </c>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5"/>
      <c r="BX156" s="75"/>
      <c r="BY156" s="75"/>
      <c r="BZ156" s="75"/>
      <c r="CA156" s="75"/>
      <c r="CB156" s="75"/>
      <c r="CC156" s="75"/>
      <c r="CD156" s="75"/>
      <c r="CE156" s="75"/>
      <c r="CF156" s="75"/>
      <c r="CG156" s="75"/>
      <c r="CH156" s="75"/>
      <c r="CI156" s="75"/>
      <c r="CJ156" s="75"/>
      <c r="CK156" s="75"/>
      <c r="CL156" s="75"/>
      <c r="CM156" s="75"/>
      <c r="CN156" s="75"/>
      <c r="CO156" s="75"/>
      <c r="CP156" s="75"/>
      <c r="CQ156" s="75"/>
      <c r="CR156" s="75"/>
      <c r="CS156" s="75"/>
      <c r="CT156" s="75"/>
      <c r="CU156" s="75"/>
      <c r="CV156" s="75"/>
      <c r="CW156" s="75"/>
      <c r="CX156" s="75"/>
      <c r="CY156" s="75"/>
      <c r="CZ156" s="75"/>
      <c r="DA156" s="75"/>
      <c r="DB156" s="75"/>
      <c r="DC156" s="75"/>
      <c r="DD156" s="75"/>
      <c r="DE156" s="75"/>
      <c r="DF156" s="75"/>
      <c r="DG156" s="75"/>
      <c r="DH156" s="75"/>
      <c r="DI156" s="75"/>
      <c r="DJ156" s="75"/>
      <c r="DK156" s="75"/>
      <c r="DL156" s="75"/>
      <c r="DM156" s="75"/>
      <c r="DN156" s="75"/>
      <c r="DO156" s="75"/>
      <c r="DP156" s="75"/>
      <c r="DQ156" s="75"/>
      <c r="DR156" s="75"/>
      <c r="DS156" s="75"/>
      <c r="DT156" s="75"/>
      <c r="DU156" s="75"/>
      <c r="DV156" s="75"/>
      <c r="DW156" s="75"/>
      <c r="DX156" s="75"/>
      <c r="DY156" s="75"/>
      <c r="DZ156" s="75"/>
      <c r="EA156" s="75"/>
      <c r="EB156" s="75"/>
      <c r="EC156" s="75"/>
      <c r="ED156" s="75"/>
      <c r="EE156" s="75"/>
      <c r="EF156" s="75"/>
      <c r="EG156" s="75"/>
      <c r="EH156" s="75"/>
      <c r="EI156" s="75"/>
      <c r="EJ156" s="75"/>
      <c r="EK156" s="75"/>
      <c r="EL156" s="75"/>
      <c r="EM156" s="75"/>
      <c r="EN156" s="75"/>
      <c r="EO156" s="75"/>
      <c r="EP156" s="75"/>
      <c r="EQ156" s="75"/>
      <c r="ER156" s="75"/>
      <c r="ES156" s="75"/>
      <c r="ET156" s="75"/>
      <c r="EU156" s="75"/>
      <c r="EV156" s="75"/>
      <c r="EW156" s="75"/>
      <c r="EX156" s="75"/>
      <c r="EY156" s="75"/>
      <c r="EZ156" s="75"/>
      <c r="FA156" s="75"/>
      <c r="FB156" s="75"/>
      <c r="FC156" s="75"/>
      <c r="FD156" s="75"/>
      <c r="FE156" s="75"/>
      <c r="FF156" s="75"/>
      <c r="FG156" s="75"/>
      <c r="FH156" s="75"/>
      <c r="FI156" s="75"/>
      <c r="FJ156" s="75"/>
      <c r="FK156" s="75"/>
      <c r="FL156" s="75"/>
      <c r="FM156" s="75"/>
      <c r="FN156" s="75"/>
      <c r="FO156" s="75"/>
      <c r="FP156" s="75"/>
      <c r="FQ156" s="75"/>
      <c r="FR156" s="75"/>
      <c r="FS156" s="75"/>
      <c r="FT156" s="75"/>
      <c r="FU156" s="75"/>
      <c r="FV156" s="75"/>
      <c r="FW156" s="75"/>
      <c r="FX156" s="75"/>
      <c r="FY156" s="75"/>
      <c r="FZ156" s="75"/>
      <c r="GA156" s="75"/>
      <c r="GB156" s="75"/>
      <c r="GC156" s="75"/>
      <c r="GD156" s="75"/>
      <c r="GE156" s="75"/>
      <c r="GF156" s="75"/>
      <c r="GG156" s="75"/>
      <c r="GH156" s="75"/>
      <c r="GI156" s="75"/>
      <c r="GJ156" s="75"/>
      <c r="GK156" s="75"/>
      <c r="GL156" s="75"/>
      <c r="GM156" s="75"/>
      <c r="GN156" s="75"/>
      <c r="GO156" s="75"/>
      <c r="GP156" s="75"/>
      <c r="GQ156" s="75"/>
      <c r="GR156" s="75"/>
      <c r="GS156" s="75"/>
      <c r="GT156" s="75"/>
      <c r="GU156" s="75"/>
      <c r="GV156" s="75"/>
      <c r="GW156" s="75"/>
      <c r="GX156" s="75"/>
      <c r="GY156" s="75"/>
      <c r="GZ156" s="75"/>
      <c r="HA156" s="75"/>
      <c r="HB156" s="75"/>
      <c r="HC156" s="75"/>
      <c r="HD156" s="75"/>
      <c r="HE156" s="75"/>
      <c r="HF156" s="75"/>
      <c r="HG156" s="75"/>
      <c r="HH156" s="75"/>
      <c r="HI156" s="75"/>
      <c r="HJ156" s="75"/>
      <c r="HK156" s="75"/>
      <c r="HL156" s="75"/>
      <c r="HM156" s="75"/>
      <c r="HN156" s="75"/>
      <c r="HO156" s="75"/>
      <c r="HP156" s="75"/>
      <c r="HQ156" s="75"/>
      <c r="HR156" s="75"/>
      <c r="HS156" s="75"/>
      <c r="HT156" s="75"/>
      <c r="HU156" s="75"/>
      <c r="HV156" s="75"/>
      <c r="HW156" s="75"/>
      <c r="HX156" s="75"/>
      <c r="HY156" s="75"/>
      <c r="HZ156" s="75"/>
      <c r="IA156" s="75"/>
      <c r="IB156" s="75"/>
      <c r="IC156" s="75"/>
      <c r="ID156" s="75"/>
      <c r="IE156" s="75"/>
      <c r="IF156" s="75"/>
      <c r="IG156" s="75"/>
      <c r="IH156" s="75"/>
      <c r="II156" s="75"/>
      <c r="IJ156" s="75"/>
      <c r="IK156" s="75"/>
    </row>
    <row r="157" spans="1:245" s="78" customFormat="1" ht="15.75" hidden="1" outlineLevel="1">
      <c r="A157" s="195">
        <v>1</v>
      </c>
      <c r="B157" s="195"/>
      <c r="C157" s="196"/>
      <c r="D157" s="197" t="s">
        <v>581</v>
      </c>
      <c r="E157" s="198">
        <f>F157+G157</f>
        <v>627.0587930000002</v>
      </c>
      <c r="F157" s="198"/>
      <c r="G157" s="198">
        <v>627.0587930000002</v>
      </c>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c r="EO157" s="79"/>
      <c r="EP157" s="79"/>
      <c r="EQ157" s="79"/>
      <c r="ER157" s="79"/>
      <c r="ES157" s="79"/>
      <c r="ET157" s="79"/>
      <c r="EU157" s="79"/>
      <c r="EV157" s="79"/>
      <c r="EW157" s="79"/>
      <c r="EX157" s="79"/>
      <c r="EY157" s="79"/>
      <c r="EZ157" s="79"/>
      <c r="FA157" s="79"/>
      <c r="FB157" s="79"/>
      <c r="FC157" s="79"/>
      <c r="FD157" s="79"/>
      <c r="FE157" s="79"/>
      <c r="FF157" s="79"/>
      <c r="FG157" s="79"/>
      <c r="FH157" s="79"/>
      <c r="FI157" s="79"/>
      <c r="FJ157" s="79"/>
      <c r="FK157" s="79"/>
      <c r="FL157" s="79"/>
      <c r="FM157" s="79"/>
      <c r="FN157" s="79"/>
      <c r="FO157" s="79"/>
      <c r="FP157" s="79"/>
      <c r="FQ157" s="79"/>
      <c r="FR157" s="79"/>
      <c r="FS157" s="79"/>
      <c r="FT157" s="79"/>
      <c r="FU157" s="79"/>
      <c r="FV157" s="79"/>
      <c r="FW157" s="79"/>
      <c r="FX157" s="79"/>
      <c r="FY157" s="79"/>
      <c r="FZ157" s="79"/>
      <c r="GA157" s="79"/>
      <c r="GB157" s="79"/>
      <c r="GC157" s="79"/>
      <c r="GD157" s="79"/>
      <c r="GE157" s="79"/>
      <c r="GF157" s="79"/>
      <c r="GG157" s="79"/>
      <c r="GH157" s="79"/>
      <c r="GI157" s="79"/>
      <c r="GJ157" s="79"/>
      <c r="GK157" s="79"/>
      <c r="GL157" s="79"/>
      <c r="GM157" s="79"/>
      <c r="GN157" s="79"/>
      <c r="GO157" s="79"/>
      <c r="GP157" s="79"/>
      <c r="GQ157" s="79"/>
      <c r="GR157" s="79"/>
      <c r="GS157" s="79"/>
      <c r="GT157" s="79"/>
      <c r="GU157" s="79"/>
      <c r="GV157" s="79"/>
      <c r="GW157" s="79"/>
      <c r="GX157" s="79"/>
      <c r="GY157" s="79"/>
      <c r="GZ157" s="79"/>
      <c r="HA157" s="79"/>
      <c r="HB157" s="79"/>
      <c r="HC157" s="79"/>
      <c r="HD157" s="79"/>
      <c r="HE157" s="79"/>
      <c r="HF157" s="79"/>
      <c r="HG157" s="79"/>
      <c r="HH157" s="79"/>
      <c r="HI157" s="79"/>
      <c r="HJ157" s="79"/>
      <c r="HK157" s="79"/>
      <c r="HL157" s="79"/>
      <c r="HM157" s="79"/>
      <c r="HN157" s="79"/>
      <c r="HO157" s="79"/>
      <c r="HP157" s="79"/>
      <c r="HQ157" s="79"/>
      <c r="HR157" s="79"/>
      <c r="HS157" s="79"/>
      <c r="HT157" s="79"/>
      <c r="HU157" s="79"/>
      <c r="HV157" s="79"/>
      <c r="HW157" s="79"/>
      <c r="HX157" s="79"/>
      <c r="HY157" s="79"/>
      <c r="HZ157" s="79"/>
      <c r="IA157" s="79"/>
      <c r="IB157" s="79"/>
      <c r="IC157" s="79"/>
      <c r="ID157" s="79"/>
      <c r="IE157" s="79"/>
      <c r="IF157" s="79"/>
      <c r="IG157" s="79"/>
      <c r="IH157" s="79"/>
      <c r="II157" s="79"/>
      <c r="IJ157" s="79"/>
      <c r="IK157" s="79"/>
    </row>
    <row r="158" spans="1:245" s="76" customFormat="1" ht="31.5" collapsed="1">
      <c r="A158" s="195" t="s">
        <v>582</v>
      </c>
      <c r="B158" s="195"/>
      <c r="C158" s="196"/>
      <c r="D158" s="200" t="s">
        <v>583</v>
      </c>
      <c r="E158" s="198">
        <f t="shared" si="4"/>
        <v>220</v>
      </c>
      <c r="F158" s="198">
        <f t="shared" si="4"/>
        <v>0</v>
      </c>
      <c r="G158" s="198">
        <f t="shared" si="4"/>
        <v>220</v>
      </c>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c r="CY158" s="80"/>
      <c r="CZ158" s="80"/>
      <c r="DA158" s="80"/>
      <c r="DB158" s="80"/>
      <c r="DC158" s="80"/>
      <c r="DD158" s="80"/>
      <c r="DE158" s="80"/>
      <c r="DF158" s="80"/>
      <c r="DG158" s="80"/>
      <c r="DH158" s="80"/>
      <c r="DI158" s="80"/>
      <c r="DJ158" s="80"/>
      <c r="DK158" s="80"/>
      <c r="DL158" s="80"/>
      <c r="DM158" s="80"/>
      <c r="DN158" s="80"/>
      <c r="DO158" s="80"/>
      <c r="DP158" s="80"/>
      <c r="DQ158" s="80"/>
      <c r="DR158" s="80"/>
      <c r="DS158" s="80"/>
      <c r="DT158" s="80"/>
      <c r="DU158" s="80"/>
      <c r="DV158" s="80"/>
      <c r="DW158" s="80"/>
      <c r="DX158" s="80"/>
      <c r="DY158" s="80"/>
      <c r="DZ158" s="80"/>
      <c r="EA158" s="80"/>
      <c r="EB158" s="80"/>
      <c r="EC158" s="80"/>
      <c r="ED158" s="80"/>
      <c r="EE158" s="80"/>
      <c r="EF158" s="80"/>
      <c r="EG158" s="80"/>
      <c r="EH158" s="80"/>
      <c r="EI158" s="80"/>
      <c r="EJ158" s="80"/>
      <c r="EK158" s="80"/>
      <c r="EL158" s="80"/>
      <c r="EM158" s="80"/>
      <c r="EN158" s="80"/>
      <c r="EO158" s="80"/>
      <c r="EP158" s="80"/>
      <c r="EQ158" s="80"/>
      <c r="ER158" s="80"/>
      <c r="ES158" s="80"/>
      <c r="ET158" s="80"/>
      <c r="EU158" s="80"/>
      <c r="EV158" s="80"/>
      <c r="EW158" s="80"/>
      <c r="EX158" s="80"/>
      <c r="EY158" s="80"/>
      <c r="EZ158" s="80"/>
      <c r="FA158" s="80"/>
      <c r="FB158" s="80"/>
      <c r="FC158" s="80"/>
      <c r="FD158" s="80"/>
      <c r="FE158" s="80"/>
      <c r="FF158" s="80"/>
      <c r="FG158" s="80"/>
      <c r="FH158" s="80"/>
      <c r="FI158" s="80"/>
      <c r="FJ158" s="80"/>
      <c r="FK158" s="80"/>
      <c r="FL158" s="80"/>
      <c r="FM158" s="80"/>
      <c r="FN158" s="80"/>
      <c r="FO158" s="80"/>
      <c r="FP158" s="80"/>
      <c r="FQ158" s="80"/>
      <c r="FR158" s="80"/>
      <c r="FS158" s="80"/>
      <c r="FT158" s="80"/>
      <c r="FU158" s="80"/>
      <c r="FV158" s="80"/>
      <c r="FW158" s="80"/>
      <c r="FX158" s="80"/>
      <c r="FY158" s="80"/>
      <c r="FZ158" s="80"/>
      <c r="GA158" s="80"/>
      <c r="GB158" s="80"/>
      <c r="GC158" s="80"/>
      <c r="GD158" s="80"/>
      <c r="GE158" s="80"/>
      <c r="GF158" s="80"/>
      <c r="GG158" s="80"/>
      <c r="GH158" s="80"/>
      <c r="GI158" s="80"/>
      <c r="GJ158" s="80"/>
      <c r="GK158" s="80"/>
      <c r="GL158" s="80"/>
      <c r="GM158" s="80"/>
      <c r="GN158" s="80"/>
      <c r="GO158" s="80"/>
      <c r="GP158" s="80"/>
      <c r="GQ158" s="80"/>
      <c r="GR158" s="80"/>
      <c r="GS158" s="80"/>
      <c r="GT158" s="80"/>
      <c r="GU158" s="80"/>
      <c r="GV158" s="80"/>
      <c r="GW158" s="80"/>
      <c r="GX158" s="80"/>
      <c r="GY158" s="80"/>
      <c r="GZ158" s="80"/>
      <c r="HA158" s="80"/>
      <c r="HB158" s="80"/>
      <c r="HC158" s="80"/>
      <c r="HD158" s="80"/>
      <c r="HE158" s="80"/>
      <c r="HF158" s="80"/>
      <c r="HG158" s="80"/>
      <c r="HH158" s="80"/>
      <c r="HI158" s="80"/>
      <c r="HJ158" s="80"/>
      <c r="HK158" s="80"/>
      <c r="HL158" s="80"/>
      <c r="HM158" s="80"/>
      <c r="HN158" s="80"/>
      <c r="HO158" s="80"/>
      <c r="HP158" s="80"/>
      <c r="HQ158" s="80"/>
      <c r="HR158" s="80"/>
      <c r="HS158" s="80"/>
      <c r="HT158" s="80"/>
      <c r="HU158" s="80"/>
      <c r="HV158" s="80"/>
      <c r="HW158" s="80"/>
      <c r="HX158" s="80"/>
      <c r="HY158" s="80"/>
      <c r="HZ158" s="80"/>
      <c r="IA158" s="80"/>
      <c r="IB158" s="80"/>
      <c r="IC158" s="80"/>
      <c r="ID158" s="80"/>
      <c r="IE158" s="80"/>
      <c r="IF158" s="80"/>
      <c r="IG158" s="80"/>
      <c r="IH158" s="80"/>
      <c r="II158" s="80"/>
      <c r="IJ158" s="80"/>
      <c r="IK158" s="80"/>
    </row>
    <row r="159" spans="1:245" s="78" customFormat="1" ht="15.75" hidden="1" outlineLevel="1">
      <c r="A159" s="195">
        <v>1</v>
      </c>
      <c r="B159" s="195"/>
      <c r="C159" s="196"/>
      <c r="D159" s="199" t="s">
        <v>584</v>
      </c>
      <c r="E159" s="198">
        <f>F159+G159</f>
        <v>220</v>
      </c>
      <c r="F159" s="198"/>
      <c r="G159" s="198">
        <v>220</v>
      </c>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c r="EO159" s="79"/>
      <c r="EP159" s="79"/>
      <c r="EQ159" s="79"/>
      <c r="ER159" s="79"/>
      <c r="ES159" s="79"/>
      <c r="ET159" s="79"/>
      <c r="EU159" s="79"/>
      <c r="EV159" s="79"/>
      <c r="EW159" s="79"/>
      <c r="EX159" s="79"/>
      <c r="EY159" s="79"/>
      <c r="EZ159" s="79"/>
      <c r="FA159" s="79"/>
      <c r="FB159" s="79"/>
      <c r="FC159" s="79"/>
      <c r="FD159" s="79"/>
      <c r="FE159" s="79"/>
      <c r="FF159" s="79"/>
      <c r="FG159" s="79"/>
      <c r="FH159" s="79"/>
      <c r="FI159" s="79"/>
      <c r="FJ159" s="79"/>
      <c r="FK159" s="79"/>
      <c r="FL159" s="79"/>
      <c r="FM159" s="79"/>
      <c r="FN159" s="79"/>
      <c r="FO159" s="79"/>
      <c r="FP159" s="79"/>
      <c r="FQ159" s="79"/>
      <c r="FR159" s="79"/>
      <c r="FS159" s="79"/>
      <c r="FT159" s="79"/>
      <c r="FU159" s="79"/>
      <c r="FV159" s="79"/>
      <c r="FW159" s="79"/>
      <c r="FX159" s="79"/>
      <c r="FY159" s="79"/>
      <c r="FZ159" s="79"/>
      <c r="GA159" s="79"/>
      <c r="GB159" s="79"/>
      <c r="GC159" s="79"/>
      <c r="GD159" s="79"/>
      <c r="GE159" s="79"/>
      <c r="GF159" s="79"/>
      <c r="GG159" s="79"/>
      <c r="GH159" s="79"/>
      <c r="GI159" s="79"/>
      <c r="GJ159" s="79"/>
      <c r="GK159" s="79"/>
      <c r="GL159" s="79"/>
      <c r="GM159" s="79"/>
      <c r="GN159" s="79"/>
      <c r="GO159" s="79"/>
      <c r="GP159" s="79"/>
      <c r="GQ159" s="79"/>
      <c r="GR159" s="79"/>
      <c r="GS159" s="79"/>
      <c r="GT159" s="79"/>
      <c r="GU159" s="79"/>
      <c r="GV159" s="79"/>
      <c r="GW159" s="79"/>
      <c r="GX159" s="79"/>
      <c r="GY159" s="79"/>
      <c r="GZ159" s="79"/>
      <c r="HA159" s="79"/>
      <c r="HB159" s="79"/>
      <c r="HC159" s="79"/>
      <c r="HD159" s="79"/>
      <c r="HE159" s="79"/>
      <c r="HF159" s="79"/>
      <c r="HG159" s="79"/>
      <c r="HH159" s="79"/>
      <c r="HI159" s="79"/>
      <c r="HJ159" s="79"/>
      <c r="HK159" s="79"/>
      <c r="HL159" s="79"/>
      <c r="HM159" s="79"/>
      <c r="HN159" s="79"/>
      <c r="HO159" s="79"/>
      <c r="HP159" s="79"/>
      <c r="HQ159" s="79"/>
      <c r="HR159" s="79"/>
      <c r="HS159" s="79"/>
      <c r="HT159" s="79"/>
      <c r="HU159" s="79"/>
      <c r="HV159" s="79"/>
      <c r="HW159" s="79"/>
      <c r="HX159" s="79"/>
      <c r="HY159" s="79"/>
      <c r="HZ159" s="79"/>
      <c r="IA159" s="79"/>
      <c r="IB159" s="79"/>
      <c r="IC159" s="79"/>
      <c r="ID159" s="79"/>
      <c r="IE159" s="79"/>
      <c r="IF159" s="79"/>
      <c r="IG159" s="79"/>
      <c r="IH159" s="79"/>
      <c r="II159" s="79"/>
      <c r="IJ159" s="79"/>
      <c r="IK159" s="79"/>
    </row>
    <row r="160" spans="1:245" s="76" customFormat="1" ht="15.75" collapsed="1">
      <c r="A160" s="195" t="s">
        <v>585</v>
      </c>
      <c r="B160" s="195"/>
      <c r="C160" s="196"/>
      <c r="D160" s="200" t="s">
        <v>586</v>
      </c>
      <c r="E160" s="198">
        <f t="shared" si="4"/>
        <v>37.5</v>
      </c>
      <c r="F160" s="198">
        <f t="shared" si="4"/>
        <v>0</v>
      </c>
      <c r="G160" s="198">
        <f t="shared" si="4"/>
        <v>37.5</v>
      </c>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c r="CY160" s="80"/>
      <c r="CZ160" s="80"/>
      <c r="DA160" s="80"/>
      <c r="DB160" s="80"/>
      <c r="DC160" s="80"/>
      <c r="DD160" s="80"/>
      <c r="DE160" s="80"/>
      <c r="DF160" s="80"/>
      <c r="DG160" s="80"/>
      <c r="DH160" s="80"/>
      <c r="DI160" s="80"/>
      <c r="DJ160" s="80"/>
      <c r="DK160" s="80"/>
      <c r="DL160" s="80"/>
      <c r="DM160" s="80"/>
      <c r="DN160" s="80"/>
      <c r="DO160" s="80"/>
      <c r="DP160" s="80"/>
      <c r="DQ160" s="80"/>
      <c r="DR160" s="80"/>
      <c r="DS160" s="80"/>
      <c r="DT160" s="80"/>
      <c r="DU160" s="80"/>
      <c r="DV160" s="80"/>
      <c r="DW160" s="80"/>
      <c r="DX160" s="80"/>
      <c r="DY160" s="80"/>
      <c r="DZ160" s="80"/>
      <c r="EA160" s="80"/>
      <c r="EB160" s="80"/>
      <c r="EC160" s="80"/>
      <c r="ED160" s="80"/>
      <c r="EE160" s="80"/>
      <c r="EF160" s="80"/>
      <c r="EG160" s="80"/>
      <c r="EH160" s="80"/>
      <c r="EI160" s="80"/>
      <c r="EJ160" s="80"/>
      <c r="EK160" s="80"/>
      <c r="EL160" s="80"/>
      <c r="EM160" s="80"/>
      <c r="EN160" s="80"/>
      <c r="EO160" s="80"/>
      <c r="EP160" s="80"/>
      <c r="EQ160" s="80"/>
      <c r="ER160" s="80"/>
      <c r="ES160" s="80"/>
      <c r="ET160" s="80"/>
      <c r="EU160" s="80"/>
      <c r="EV160" s="80"/>
      <c r="EW160" s="80"/>
      <c r="EX160" s="80"/>
      <c r="EY160" s="80"/>
      <c r="EZ160" s="80"/>
      <c r="FA160" s="80"/>
      <c r="FB160" s="80"/>
      <c r="FC160" s="80"/>
      <c r="FD160" s="80"/>
      <c r="FE160" s="80"/>
      <c r="FF160" s="80"/>
      <c r="FG160" s="80"/>
      <c r="FH160" s="80"/>
      <c r="FI160" s="80"/>
      <c r="FJ160" s="80"/>
      <c r="FK160" s="80"/>
      <c r="FL160" s="80"/>
      <c r="FM160" s="80"/>
      <c r="FN160" s="80"/>
      <c r="FO160" s="80"/>
      <c r="FP160" s="80"/>
      <c r="FQ160" s="80"/>
      <c r="FR160" s="80"/>
      <c r="FS160" s="80"/>
      <c r="FT160" s="80"/>
      <c r="FU160" s="80"/>
      <c r="FV160" s="80"/>
      <c r="FW160" s="80"/>
      <c r="FX160" s="80"/>
      <c r="FY160" s="80"/>
      <c r="FZ160" s="80"/>
      <c r="GA160" s="80"/>
      <c r="GB160" s="80"/>
      <c r="GC160" s="80"/>
      <c r="GD160" s="80"/>
      <c r="GE160" s="80"/>
      <c r="GF160" s="80"/>
      <c r="GG160" s="80"/>
      <c r="GH160" s="80"/>
      <c r="GI160" s="80"/>
      <c r="GJ160" s="80"/>
      <c r="GK160" s="80"/>
      <c r="GL160" s="80"/>
      <c r="GM160" s="80"/>
      <c r="GN160" s="80"/>
      <c r="GO160" s="80"/>
      <c r="GP160" s="80"/>
      <c r="GQ160" s="80"/>
      <c r="GR160" s="80"/>
      <c r="GS160" s="80"/>
      <c r="GT160" s="80"/>
      <c r="GU160" s="80"/>
      <c r="GV160" s="80"/>
      <c r="GW160" s="80"/>
      <c r="GX160" s="80"/>
      <c r="GY160" s="80"/>
      <c r="GZ160" s="80"/>
      <c r="HA160" s="80"/>
      <c r="HB160" s="80"/>
      <c r="HC160" s="80"/>
      <c r="HD160" s="80"/>
      <c r="HE160" s="80"/>
      <c r="HF160" s="80"/>
      <c r="HG160" s="80"/>
      <c r="HH160" s="80"/>
      <c r="HI160" s="80"/>
      <c r="HJ160" s="80"/>
      <c r="HK160" s="80"/>
      <c r="HL160" s="80"/>
      <c r="HM160" s="80"/>
      <c r="HN160" s="80"/>
      <c r="HO160" s="80"/>
      <c r="HP160" s="80"/>
      <c r="HQ160" s="80"/>
      <c r="HR160" s="80"/>
      <c r="HS160" s="80"/>
      <c r="HT160" s="80"/>
      <c r="HU160" s="80"/>
      <c r="HV160" s="80"/>
      <c r="HW160" s="80"/>
      <c r="HX160" s="80"/>
      <c r="HY160" s="80"/>
      <c r="HZ160" s="80"/>
      <c r="IA160" s="80"/>
      <c r="IB160" s="80"/>
      <c r="IC160" s="80"/>
      <c r="ID160" s="80"/>
      <c r="IE160" s="80"/>
      <c r="IF160" s="80"/>
      <c r="IG160" s="80"/>
      <c r="IH160" s="80"/>
      <c r="II160" s="80"/>
      <c r="IJ160" s="80"/>
      <c r="IK160" s="80"/>
    </row>
    <row r="161" spans="1:245" s="78" customFormat="1" ht="31.5" hidden="1" outlineLevel="1">
      <c r="A161" s="195">
        <v>1</v>
      </c>
      <c r="B161" s="195"/>
      <c r="C161" s="196"/>
      <c r="D161" s="200" t="s">
        <v>506</v>
      </c>
      <c r="E161" s="198">
        <f>F161+G161</f>
        <v>37.5</v>
      </c>
      <c r="F161" s="198"/>
      <c r="G161" s="198">
        <v>37.5</v>
      </c>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c r="EO161" s="79"/>
      <c r="EP161" s="79"/>
      <c r="EQ161" s="79"/>
      <c r="ER161" s="79"/>
      <c r="ES161" s="79"/>
      <c r="ET161" s="79"/>
      <c r="EU161" s="79"/>
      <c r="EV161" s="79"/>
      <c r="EW161" s="79"/>
      <c r="EX161" s="79"/>
      <c r="EY161" s="79"/>
      <c r="EZ161" s="79"/>
      <c r="FA161" s="79"/>
      <c r="FB161" s="79"/>
      <c r="FC161" s="79"/>
      <c r="FD161" s="79"/>
      <c r="FE161" s="79"/>
      <c r="FF161" s="79"/>
      <c r="FG161" s="79"/>
      <c r="FH161" s="79"/>
      <c r="FI161" s="79"/>
      <c r="FJ161" s="79"/>
      <c r="FK161" s="79"/>
      <c r="FL161" s="79"/>
      <c r="FM161" s="79"/>
      <c r="FN161" s="79"/>
      <c r="FO161" s="79"/>
      <c r="FP161" s="79"/>
      <c r="FQ161" s="79"/>
      <c r="FR161" s="79"/>
      <c r="FS161" s="79"/>
      <c r="FT161" s="79"/>
      <c r="FU161" s="79"/>
      <c r="FV161" s="79"/>
      <c r="FW161" s="79"/>
      <c r="FX161" s="79"/>
      <c r="FY161" s="79"/>
      <c r="FZ161" s="79"/>
      <c r="GA161" s="79"/>
      <c r="GB161" s="79"/>
      <c r="GC161" s="79"/>
      <c r="GD161" s="79"/>
      <c r="GE161" s="79"/>
      <c r="GF161" s="79"/>
      <c r="GG161" s="79"/>
      <c r="GH161" s="79"/>
      <c r="GI161" s="79"/>
      <c r="GJ161" s="79"/>
      <c r="GK161" s="79"/>
      <c r="GL161" s="79"/>
      <c r="GM161" s="79"/>
      <c r="GN161" s="79"/>
      <c r="GO161" s="79"/>
      <c r="GP161" s="79"/>
      <c r="GQ161" s="79"/>
      <c r="GR161" s="79"/>
      <c r="GS161" s="79"/>
      <c r="GT161" s="79"/>
      <c r="GU161" s="79"/>
      <c r="GV161" s="79"/>
      <c r="GW161" s="79"/>
      <c r="GX161" s="79"/>
      <c r="GY161" s="79"/>
      <c r="GZ161" s="79"/>
      <c r="HA161" s="79"/>
      <c r="HB161" s="79"/>
      <c r="HC161" s="79"/>
      <c r="HD161" s="79"/>
      <c r="HE161" s="79"/>
      <c r="HF161" s="79"/>
      <c r="HG161" s="79"/>
      <c r="HH161" s="79"/>
      <c r="HI161" s="79"/>
      <c r="HJ161" s="79"/>
      <c r="HK161" s="79"/>
      <c r="HL161" s="79"/>
      <c r="HM161" s="79"/>
      <c r="HN161" s="79"/>
      <c r="HO161" s="79"/>
      <c r="HP161" s="79"/>
      <c r="HQ161" s="79"/>
      <c r="HR161" s="79"/>
      <c r="HS161" s="79"/>
      <c r="HT161" s="79"/>
      <c r="HU161" s="79"/>
      <c r="HV161" s="79"/>
      <c r="HW161" s="79"/>
      <c r="HX161" s="79"/>
      <c r="HY161" s="79"/>
      <c r="HZ161" s="79"/>
      <c r="IA161" s="79"/>
      <c r="IB161" s="79"/>
      <c r="IC161" s="79"/>
      <c r="ID161" s="79"/>
      <c r="IE161" s="79"/>
      <c r="IF161" s="79"/>
      <c r="IG161" s="79"/>
      <c r="IH161" s="79"/>
      <c r="II161" s="79"/>
      <c r="IJ161" s="79"/>
      <c r="IK161" s="79"/>
    </row>
    <row r="162" spans="1:245" s="76" customFormat="1" ht="31.5" collapsed="1">
      <c r="A162" s="195" t="s">
        <v>587</v>
      </c>
      <c r="B162" s="195"/>
      <c r="C162" s="196"/>
      <c r="D162" s="200" t="s">
        <v>588</v>
      </c>
      <c r="E162" s="198">
        <f>SUBTOTAL(9,E163:E165)</f>
        <v>44747.76</v>
      </c>
      <c r="F162" s="198">
        <f>SUBTOTAL(9,F163:F165)</f>
        <v>0</v>
      </c>
      <c r="G162" s="198">
        <f>SUBTOTAL(9,G163:G165)</f>
        <v>44747.76</v>
      </c>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c r="CY162" s="80"/>
      <c r="CZ162" s="80"/>
      <c r="DA162" s="80"/>
      <c r="DB162" s="80"/>
      <c r="DC162" s="80"/>
      <c r="DD162" s="80"/>
      <c r="DE162" s="80"/>
      <c r="DF162" s="80"/>
      <c r="DG162" s="80"/>
      <c r="DH162" s="80"/>
      <c r="DI162" s="80"/>
      <c r="DJ162" s="80"/>
      <c r="DK162" s="80"/>
      <c r="DL162" s="80"/>
      <c r="DM162" s="80"/>
      <c r="DN162" s="80"/>
      <c r="DO162" s="80"/>
      <c r="DP162" s="80"/>
      <c r="DQ162" s="80"/>
      <c r="DR162" s="80"/>
      <c r="DS162" s="80"/>
      <c r="DT162" s="80"/>
      <c r="DU162" s="80"/>
      <c r="DV162" s="80"/>
      <c r="DW162" s="80"/>
      <c r="DX162" s="80"/>
      <c r="DY162" s="80"/>
      <c r="DZ162" s="80"/>
      <c r="EA162" s="80"/>
      <c r="EB162" s="80"/>
      <c r="EC162" s="80"/>
      <c r="ED162" s="80"/>
      <c r="EE162" s="80"/>
      <c r="EF162" s="80"/>
      <c r="EG162" s="80"/>
      <c r="EH162" s="80"/>
      <c r="EI162" s="80"/>
      <c r="EJ162" s="80"/>
      <c r="EK162" s="80"/>
      <c r="EL162" s="80"/>
      <c r="EM162" s="80"/>
      <c r="EN162" s="80"/>
      <c r="EO162" s="80"/>
      <c r="EP162" s="80"/>
      <c r="EQ162" s="80"/>
      <c r="ER162" s="80"/>
      <c r="ES162" s="80"/>
      <c r="ET162" s="80"/>
      <c r="EU162" s="80"/>
      <c r="EV162" s="80"/>
      <c r="EW162" s="80"/>
      <c r="EX162" s="80"/>
      <c r="EY162" s="80"/>
      <c r="EZ162" s="80"/>
      <c r="FA162" s="80"/>
      <c r="FB162" s="80"/>
      <c r="FC162" s="80"/>
      <c r="FD162" s="80"/>
      <c r="FE162" s="80"/>
      <c r="FF162" s="80"/>
      <c r="FG162" s="80"/>
      <c r="FH162" s="80"/>
      <c r="FI162" s="80"/>
      <c r="FJ162" s="80"/>
      <c r="FK162" s="80"/>
      <c r="FL162" s="80"/>
      <c r="FM162" s="80"/>
      <c r="FN162" s="80"/>
      <c r="FO162" s="80"/>
      <c r="FP162" s="80"/>
      <c r="FQ162" s="80"/>
      <c r="FR162" s="80"/>
      <c r="FS162" s="80"/>
      <c r="FT162" s="80"/>
      <c r="FU162" s="80"/>
      <c r="FV162" s="80"/>
      <c r="FW162" s="80"/>
      <c r="FX162" s="80"/>
      <c r="FY162" s="80"/>
      <c r="FZ162" s="80"/>
      <c r="GA162" s="80"/>
      <c r="GB162" s="80"/>
      <c r="GC162" s="80"/>
      <c r="GD162" s="80"/>
      <c r="GE162" s="80"/>
      <c r="GF162" s="80"/>
      <c r="GG162" s="80"/>
      <c r="GH162" s="80"/>
      <c r="GI162" s="80"/>
      <c r="GJ162" s="80"/>
      <c r="GK162" s="80"/>
      <c r="GL162" s="80"/>
      <c r="GM162" s="80"/>
      <c r="GN162" s="80"/>
      <c r="GO162" s="80"/>
      <c r="GP162" s="80"/>
      <c r="GQ162" s="80"/>
      <c r="GR162" s="80"/>
      <c r="GS162" s="80"/>
      <c r="GT162" s="80"/>
      <c r="GU162" s="80"/>
      <c r="GV162" s="80"/>
      <c r="GW162" s="80"/>
      <c r="GX162" s="80"/>
      <c r="GY162" s="80"/>
      <c r="GZ162" s="80"/>
      <c r="HA162" s="80"/>
      <c r="HB162" s="80"/>
      <c r="HC162" s="80"/>
      <c r="HD162" s="80"/>
      <c r="HE162" s="80"/>
      <c r="HF162" s="80"/>
      <c r="HG162" s="80"/>
      <c r="HH162" s="80"/>
      <c r="HI162" s="80"/>
      <c r="HJ162" s="80"/>
      <c r="HK162" s="80"/>
      <c r="HL162" s="80"/>
      <c r="HM162" s="80"/>
      <c r="HN162" s="80"/>
      <c r="HO162" s="80"/>
      <c r="HP162" s="80"/>
      <c r="HQ162" s="80"/>
      <c r="HR162" s="80"/>
      <c r="HS162" s="80"/>
      <c r="HT162" s="80"/>
      <c r="HU162" s="80"/>
      <c r="HV162" s="80"/>
      <c r="HW162" s="80"/>
      <c r="HX162" s="80"/>
      <c r="HY162" s="80"/>
      <c r="HZ162" s="80"/>
      <c r="IA162" s="80"/>
      <c r="IB162" s="80"/>
      <c r="IC162" s="80"/>
      <c r="ID162" s="80"/>
      <c r="IE162" s="80"/>
      <c r="IF162" s="80"/>
      <c r="IG162" s="80"/>
      <c r="IH162" s="80"/>
      <c r="II162" s="80"/>
      <c r="IJ162" s="80"/>
      <c r="IK162" s="80"/>
    </row>
    <row r="163" spans="1:245" ht="31.5" hidden="1" outlineLevel="1">
      <c r="A163" s="180">
        <v>1</v>
      </c>
      <c r="B163" s="180"/>
      <c r="C163" s="181"/>
      <c r="D163" s="201" t="s">
        <v>589</v>
      </c>
      <c r="E163" s="183">
        <f>F163+G163</f>
        <v>42159.959</v>
      </c>
      <c r="F163" s="183"/>
      <c r="G163" s="183">
        <v>42159.959</v>
      </c>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c r="FO163" s="67"/>
      <c r="FP163" s="67"/>
      <c r="FQ163" s="67"/>
      <c r="FR163" s="67"/>
      <c r="FS163" s="67"/>
      <c r="FT163" s="67"/>
      <c r="FU163" s="67"/>
      <c r="FV163" s="67"/>
      <c r="FW163" s="67"/>
      <c r="FX163" s="67"/>
      <c r="FY163" s="67"/>
      <c r="FZ163" s="67"/>
      <c r="GA163" s="67"/>
      <c r="GB163" s="67"/>
      <c r="GC163" s="67"/>
      <c r="GD163" s="67"/>
      <c r="GE163" s="67"/>
      <c r="GF163" s="67"/>
      <c r="GG163" s="67"/>
      <c r="GH163" s="67"/>
      <c r="GI163" s="67"/>
      <c r="GJ163" s="67"/>
      <c r="GK163" s="67"/>
      <c r="GL163" s="67"/>
      <c r="GM163" s="67"/>
      <c r="GN163" s="67"/>
      <c r="GO163" s="67"/>
      <c r="GP163" s="67"/>
      <c r="GQ163" s="67"/>
      <c r="GR163" s="67"/>
      <c r="GS163" s="67"/>
      <c r="GT163" s="67"/>
      <c r="GU163" s="67"/>
      <c r="GV163" s="67"/>
      <c r="GW163" s="67"/>
      <c r="GX163" s="67"/>
      <c r="GY163" s="67"/>
      <c r="GZ163" s="67"/>
      <c r="HA163" s="67"/>
      <c r="HB163" s="67"/>
      <c r="HC163" s="67"/>
      <c r="HD163" s="67"/>
      <c r="HE163" s="67"/>
      <c r="HF163" s="67"/>
      <c r="HG163" s="67"/>
      <c r="HH163" s="67"/>
      <c r="HI163" s="67"/>
      <c r="HJ163" s="67"/>
      <c r="HK163" s="67"/>
      <c r="HL163" s="67"/>
      <c r="HM163" s="67"/>
      <c r="HN163" s="67"/>
      <c r="HO163" s="67"/>
      <c r="HP163" s="67"/>
      <c r="HQ163" s="67"/>
      <c r="HR163" s="67"/>
      <c r="HS163" s="67"/>
      <c r="HT163" s="67"/>
      <c r="HU163" s="67"/>
      <c r="HV163" s="67"/>
      <c r="HW163" s="67"/>
      <c r="HX163" s="67"/>
      <c r="HY163" s="67"/>
      <c r="HZ163" s="67"/>
      <c r="IA163" s="67"/>
      <c r="IB163" s="67"/>
      <c r="IC163" s="67"/>
      <c r="ID163" s="67"/>
      <c r="IE163" s="67"/>
      <c r="IF163" s="67"/>
      <c r="IG163" s="67"/>
      <c r="IH163" s="67"/>
      <c r="II163" s="67"/>
      <c r="IJ163" s="67"/>
      <c r="IK163" s="67"/>
    </row>
    <row r="164" spans="1:245" ht="15.75" hidden="1" outlineLevel="1">
      <c r="A164" s="180">
        <v>2</v>
      </c>
      <c r="B164" s="180"/>
      <c r="C164" s="181"/>
      <c r="D164" s="182" t="s">
        <v>590</v>
      </c>
      <c r="E164" s="183">
        <f>F164+G164</f>
        <v>1630.539</v>
      </c>
      <c r="F164" s="183"/>
      <c r="G164" s="183">
        <v>1630.539</v>
      </c>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c r="FO164" s="67"/>
      <c r="FP164" s="67"/>
      <c r="FQ164" s="67"/>
      <c r="FR164" s="67"/>
      <c r="FS164" s="67"/>
      <c r="FT164" s="67"/>
      <c r="FU164" s="67"/>
      <c r="FV164" s="67"/>
      <c r="FW164" s="67"/>
      <c r="FX164" s="67"/>
      <c r="FY164" s="67"/>
      <c r="FZ164" s="67"/>
      <c r="GA164" s="67"/>
      <c r="GB164" s="67"/>
      <c r="GC164" s="67"/>
      <c r="GD164" s="67"/>
      <c r="GE164" s="67"/>
      <c r="GF164" s="67"/>
      <c r="GG164" s="67"/>
      <c r="GH164" s="67"/>
      <c r="GI164" s="67"/>
      <c r="GJ164" s="67"/>
      <c r="GK164" s="67"/>
      <c r="GL164" s="67"/>
      <c r="GM164" s="67"/>
      <c r="GN164" s="67"/>
      <c r="GO164" s="67"/>
      <c r="GP164" s="67"/>
      <c r="GQ164" s="67"/>
      <c r="GR164" s="67"/>
      <c r="GS164" s="67"/>
      <c r="GT164" s="67"/>
      <c r="GU164" s="67"/>
      <c r="GV164" s="67"/>
      <c r="GW164" s="67"/>
      <c r="GX164" s="67"/>
      <c r="GY164" s="67"/>
      <c r="GZ164" s="67"/>
      <c r="HA164" s="67"/>
      <c r="HB164" s="67"/>
      <c r="HC164" s="67"/>
      <c r="HD164" s="67"/>
      <c r="HE164" s="67"/>
      <c r="HF164" s="67"/>
      <c r="HG164" s="67"/>
      <c r="HH164" s="67"/>
      <c r="HI164" s="67"/>
      <c r="HJ164" s="67"/>
      <c r="HK164" s="67"/>
      <c r="HL164" s="67"/>
      <c r="HM164" s="67"/>
      <c r="HN164" s="67"/>
      <c r="HO164" s="67"/>
      <c r="HP164" s="67"/>
      <c r="HQ164" s="67"/>
      <c r="HR164" s="67"/>
      <c r="HS164" s="67"/>
      <c r="HT164" s="67"/>
      <c r="HU164" s="67"/>
      <c r="HV164" s="67"/>
      <c r="HW164" s="67"/>
      <c r="HX164" s="67"/>
      <c r="HY164" s="67"/>
      <c r="HZ164" s="67"/>
      <c r="IA164" s="67"/>
      <c r="IB164" s="67"/>
      <c r="IC164" s="67"/>
      <c r="ID164" s="67"/>
      <c r="IE164" s="67"/>
      <c r="IF164" s="67"/>
      <c r="IG164" s="67"/>
      <c r="IH164" s="67"/>
      <c r="II164" s="67"/>
      <c r="IJ164" s="67"/>
      <c r="IK164" s="67"/>
    </row>
    <row r="165" spans="1:245" ht="15.75" hidden="1" outlineLevel="1">
      <c r="A165" s="180">
        <v>3</v>
      </c>
      <c r="B165" s="180"/>
      <c r="C165" s="181"/>
      <c r="D165" s="201" t="s">
        <v>591</v>
      </c>
      <c r="E165" s="183">
        <f>F165+G165</f>
        <v>957.262</v>
      </c>
      <c r="F165" s="183"/>
      <c r="G165" s="183">
        <v>957.262</v>
      </c>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c r="FO165" s="67"/>
      <c r="FP165" s="67"/>
      <c r="FQ165" s="67"/>
      <c r="FR165" s="67"/>
      <c r="FS165" s="67"/>
      <c r="FT165" s="67"/>
      <c r="FU165" s="67"/>
      <c r="FV165" s="67"/>
      <c r="FW165" s="67"/>
      <c r="FX165" s="67"/>
      <c r="FY165" s="67"/>
      <c r="FZ165" s="67"/>
      <c r="GA165" s="67"/>
      <c r="GB165" s="67"/>
      <c r="GC165" s="67"/>
      <c r="GD165" s="67"/>
      <c r="GE165" s="67"/>
      <c r="GF165" s="67"/>
      <c r="GG165" s="67"/>
      <c r="GH165" s="67"/>
      <c r="GI165" s="67"/>
      <c r="GJ165" s="67"/>
      <c r="GK165" s="67"/>
      <c r="GL165" s="67"/>
      <c r="GM165" s="67"/>
      <c r="GN165" s="67"/>
      <c r="GO165" s="67"/>
      <c r="GP165" s="67"/>
      <c r="GQ165" s="67"/>
      <c r="GR165" s="67"/>
      <c r="GS165" s="67"/>
      <c r="GT165" s="67"/>
      <c r="GU165" s="67"/>
      <c r="GV165" s="67"/>
      <c r="GW165" s="67"/>
      <c r="GX165" s="67"/>
      <c r="GY165" s="67"/>
      <c r="GZ165" s="67"/>
      <c r="HA165" s="67"/>
      <c r="HB165" s="67"/>
      <c r="HC165" s="67"/>
      <c r="HD165" s="67"/>
      <c r="HE165" s="67"/>
      <c r="HF165" s="67"/>
      <c r="HG165" s="67"/>
      <c r="HH165" s="67"/>
      <c r="HI165" s="67"/>
      <c r="HJ165" s="67"/>
      <c r="HK165" s="67"/>
      <c r="HL165" s="67"/>
      <c r="HM165" s="67"/>
      <c r="HN165" s="67"/>
      <c r="HO165" s="67"/>
      <c r="HP165" s="67"/>
      <c r="HQ165" s="67"/>
      <c r="HR165" s="67"/>
      <c r="HS165" s="67"/>
      <c r="HT165" s="67"/>
      <c r="HU165" s="67"/>
      <c r="HV165" s="67"/>
      <c r="HW165" s="67"/>
      <c r="HX165" s="67"/>
      <c r="HY165" s="67"/>
      <c r="HZ165" s="67"/>
      <c r="IA165" s="67"/>
      <c r="IB165" s="67"/>
      <c r="IC165" s="67"/>
      <c r="ID165" s="67"/>
      <c r="IE165" s="67"/>
      <c r="IF165" s="67"/>
      <c r="IG165" s="67"/>
      <c r="IH165" s="67"/>
      <c r="II165" s="67"/>
      <c r="IJ165" s="67"/>
      <c r="IK165" s="67"/>
    </row>
    <row r="166" spans="1:245" s="76" customFormat="1" ht="19.5" customHeight="1" collapsed="1">
      <c r="A166" s="195" t="s">
        <v>592</v>
      </c>
      <c r="B166" s="195"/>
      <c r="C166" s="196"/>
      <c r="D166" s="347" t="s">
        <v>593</v>
      </c>
      <c r="E166" s="198">
        <f>SUBTOTAL(9,E167:E190)</f>
        <v>24816.782</v>
      </c>
      <c r="F166" s="198">
        <f>SUBTOTAL(9,F167:F190)</f>
        <v>264.75699999999966</v>
      </c>
      <c r="G166" s="198">
        <f>SUBTOTAL(9,G167:G190)</f>
        <v>24552.024999999994</v>
      </c>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c r="CY166" s="80"/>
      <c r="CZ166" s="80"/>
      <c r="DA166" s="80"/>
      <c r="DB166" s="80"/>
      <c r="DC166" s="80"/>
      <c r="DD166" s="80"/>
      <c r="DE166" s="80"/>
      <c r="DF166" s="80"/>
      <c r="DG166" s="80"/>
      <c r="DH166" s="80"/>
      <c r="DI166" s="80"/>
      <c r="DJ166" s="80"/>
      <c r="DK166" s="80"/>
      <c r="DL166" s="80"/>
      <c r="DM166" s="80"/>
      <c r="DN166" s="80"/>
      <c r="DO166" s="80"/>
      <c r="DP166" s="80"/>
      <c r="DQ166" s="80"/>
      <c r="DR166" s="80"/>
      <c r="DS166" s="80"/>
      <c r="DT166" s="80"/>
      <c r="DU166" s="80"/>
      <c r="DV166" s="80"/>
      <c r="DW166" s="80"/>
      <c r="DX166" s="80"/>
      <c r="DY166" s="80"/>
      <c r="DZ166" s="80"/>
      <c r="EA166" s="80"/>
      <c r="EB166" s="80"/>
      <c r="EC166" s="80"/>
      <c r="ED166" s="80"/>
      <c r="EE166" s="80"/>
      <c r="EF166" s="80"/>
      <c r="EG166" s="80"/>
      <c r="EH166" s="80"/>
      <c r="EI166" s="80"/>
      <c r="EJ166" s="80"/>
      <c r="EK166" s="80"/>
      <c r="EL166" s="80"/>
      <c r="EM166" s="80"/>
      <c r="EN166" s="80"/>
      <c r="EO166" s="80"/>
      <c r="EP166" s="80"/>
      <c r="EQ166" s="80"/>
      <c r="ER166" s="80"/>
      <c r="ES166" s="80"/>
      <c r="ET166" s="80"/>
      <c r="EU166" s="80"/>
      <c r="EV166" s="80"/>
      <c r="EW166" s="80"/>
      <c r="EX166" s="80"/>
      <c r="EY166" s="80"/>
      <c r="EZ166" s="80"/>
      <c r="FA166" s="80"/>
      <c r="FB166" s="80"/>
      <c r="FC166" s="80"/>
      <c r="FD166" s="80"/>
      <c r="FE166" s="80"/>
      <c r="FF166" s="80"/>
      <c r="FG166" s="80"/>
      <c r="FH166" s="80"/>
      <c r="FI166" s="80"/>
      <c r="FJ166" s="80"/>
      <c r="FK166" s="80"/>
      <c r="FL166" s="80"/>
      <c r="FM166" s="80"/>
      <c r="FN166" s="80"/>
      <c r="FO166" s="80"/>
      <c r="FP166" s="80"/>
      <c r="FQ166" s="80"/>
      <c r="FR166" s="80"/>
      <c r="FS166" s="80"/>
      <c r="FT166" s="80"/>
      <c r="FU166" s="80"/>
      <c r="FV166" s="80"/>
      <c r="FW166" s="80"/>
      <c r="FX166" s="80"/>
      <c r="FY166" s="80"/>
      <c r="FZ166" s="80"/>
      <c r="GA166" s="80"/>
      <c r="GB166" s="80"/>
      <c r="GC166" s="80"/>
      <c r="GD166" s="80"/>
      <c r="GE166" s="80"/>
      <c r="GF166" s="80"/>
      <c r="GG166" s="80"/>
      <c r="GH166" s="80"/>
      <c r="GI166" s="80"/>
      <c r="GJ166" s="80"/>
      <c r="GK166" s="80"/>
      <c r="GL166" s="80"/>
      <c r="GM166" s="80"/>
      <c r="GN166" s="80"/>
      <c r="GO166" s="80"/>
      <c r="GP166" s="80"/>
      <c r="GQ166" s="80"/>
      <c r="GR166" s="80"/>
      <c r="GS166" s="80"/>
      <c r="GT166" s="80"/>
      <c r="GU166" s="80"/>
      <c r="GV166" s="80"/>
      <c r="GW166" s="80"/>
      <c r="GX166" s="80"/>
      <c r="GY166" s="80"/>
      <c r="GZ166" s="80"/>
      <c r="HA166" s="80"/>
      <c r="HB166" s="80"/>
      <c r="HC166" s="80"/>
      <c r="HD166" s="80"/>
      <c r="HE166" s="80"/>
      <c r="HF166" s="80"/>
      <c r="HG166" s="80"/>
      <c r="HH166" s="80"/>
      <c r="HI166" s="80"/>
      <c r="HJ166" s="80"/>
      <c r="HK166" s="80"/>
      <c r="HL166" s="80"/>
      <c r="HM166" s="80"/>
      <c r="HN166" s="80"/>
      <c r="HO166" s="80"/>
      <c r="HP166" s="80"/>
      <c r="HQ166" s="80"/>
      <c r="HR166" s="80"/>
      <c r="HS166" s="80"/>
      <c r="HT166" s="80"/>
      <c r="HU166" s="80"/>
      <c r="HV166" s="80"/>
      <c r="HW166" s="80"/>
      <c r="HX166" s="80"/>
      <c r="HY166" s="80"/>
      <c r="HZ166" s="80"/>
      <c r="IA166" s="80"/>
      <c r="IB166" s="80"/>
      <c r="IC166" s="80"/>
      <c r="ID166" s="80"/>
      <c r="IE166" s="80"/>
      <c r="IF166" s="80"/>
      <c r="IG166" s="80"/>
      <c r="IH166" s="80"/>
      <c r="II166" s="80"/>
      <c r="IJ166" s="80"/>
      <c r="IK166" s="80"/>
    </row>
    <row r="167" spans="1:245" ht="15.75" hidden="1" outlineLevel="1">
      <c r="A167" s="180">
        <v>1</v>
      </c>
      <c r="B167" s="180"/>
      <c r="C167" s="181"/>
      <c r="D167" s="188" t="s">
        <v>594</v>
      </c>
      <c r="E167" s="183">
        <f>F167+G167</f>
        <v>303.13100000000003</v>
      </c>
      <c r="F167" s="183"/>
      <c r="G167" s="183">
        <v>303.13100000000003</v>
      </c>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c r="FO167" s="67"/>
      <c r="FP167" s="67"/>
      <c r="FQ167" s="67"/>
      <c r="FR167" s="67"/>
      <c r="FS167" s="67"/>
      <c r="FT167" s="67"/>
      <c r="FU167" s="67"/>
      <c r="FV167" s="67"/>
      <c r="FW167" s="67"/>
      <c r="FX167" s="67"/>
      <c r="FY167" s="67"/>
      <c r="FZ167" s="67"/>
      <c r="GA167" s="67"/>
      <c r="GB167" s="67"/>
      <c r="GC167" s="67"/>
      <c r="GD167" s="67"/>
      <c r="GE167" s="67"/>
      <c r="GF167" s="67"/>
      <c r="GG167" s="67"/>
      <c r="GH167" s="67"/>
      <c r="GI167" s="67"/>
      <c r="GJ167" s="67"/>
      <c r="GK167" s="67"/>
      <c r="GL167" s="67"/>
      <c r="GM167" s="67"/>
      <c r="GN167" s="67"/>
      <c r="GO167" s="67"/>
      <c r="GP167" s="67"/>
      <c r="GQ167" s="67"/>
      <c r="GR167" s="67"/>
      <c r="GS167" s="67"/>
      <c r="GT167" s="67"/>
      <c r="GU167" s="67"/>
      <c r="GV167" s="67"/>
      <c r="GW167" s="67"/>
      <c r="GX167" s="67"/>
      <c r="GY167" s="67"/>
      <c r="GZ167" s="67"/>
      <c r="HA167" s="67"/>
      <c r="HB167" s="67"/>
      <c r="HC167" s="67"/>
      <c r="HD167" s="67"/>
      <c r="HE167" s="67"/>
      <c r="HF167" s="67"/>
      <c r="HG167" s="67"/>
      <c r="HH167" s="67"/>
      <c r="HI167" s="67"/>
      <c r="HJ167" s="67"/>
      <c r="HK167" s="67"/>
      <c r="HL167" s="67"/>
      <c r="HM167" s="67"/>
      <c r="HN167" s="67"/>
      <c r="HO167" s="67"/>
      <c r="HP167" s="67"/>
      <c r="HQ167" s="67"/>
      <c r="HR167" s="67"/>
      <c r="HS167" s="67"/>
      <c r="HT167" s="67"/>
      <c r="HU167" s="67"/>
      <c r="HV167" s="67"/>
      <c r="HW167" s="67"/>
      <c r="HX167" s="67"/>
      <c r="HY167" s="67"/>
      <c r="HZ167" s="67"/>
      <c r="IA167" s="67"/>
      <c r="IB167" s="67"/>
      <c r="IC167" s="67"/>
      <c r="ID167" s="67"/>
      <c r="IE167" s="67"/>
      <c r="IF167" s="67"/>
      <c r="IG167" s="67"/>
      <c r="IH167" s="67"/>
      <c r="II167" s="67"/>
      <c r="IJ167" s="67"/>
      <c r="IK167" s="67"/>
    </row>
    <row r="168" spans="1:245" ht="31.5" hidden="1" outlineLevel="1">
      <c r="A168" s="180">
        <v>2</v>
      </c>
      <c r="B168" s="180"/>
      <c r="C168" s="181"/>
      <c r="D168" s="185" t="s">
        <v>595</v>
      </c>
      <c r="E168" s="183">
        <f aca="true" t="shared" si="5" ref="E168:E190">F168+G168</f>
        <v>6506.0289999999995</v>
      </c>
      <c r="F168" s="183"/>
      <c r="G168" s="183">
        <v>6506.0289999999995</v>
      </c>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c r="FO168" s="67"/>
      <c r="FP168" s="67"/>
      <c r="FQ168" s="67"/>
      <c r="FR168" s="67"/>
      <c r="FS168" s="67"/>
      <c r="FT168" s="67"/>
      <c r="FU168" s="67"/>
      <c r="FV168" s="67"/>
      <c r="FW168" s="67"/>
      <c r="FX168" s="67"/>
      <c r="FY168" s="67"/>
      <c r="FZ168" s="67"/>
      <c r="GA168" s="67"/>
      <c r="GB168" s="67"/>
      <c r="GC168" s="67"/>
      <c r="GD168" s="67"/>
      <c r="GE168" s="67"/>
      <c r="GF168" s="67"/>
      <c r="GG168" s="67"/>
      <c r="GH168" s="67"/>
      <c r="GI168" s="67"/>
      <c r="GJ168" s="67"/>
      <c r="GK168" s="67"/>
      <c r="GL168" s="67"/>
      <c r="GM168" s="67"/>
      <c r="GN168" s="67"/>
      <c r="GO168" s="67"/>
      <c r="GP168" s="67"/>
      <c r="GQ168" s="67"/>
      <c r="GR168" s="67"/>
      <c r="GS168" s="67"/>
      <c r="GT168" s="67"/>
      <c r="GU168" s="67"/>
      <c r="GV168" s="67"/>
      <c r="GW168" s="67"/>
      <c r="GX168" s="67"/>
      <c r="GY168" s="67"/>
      <c r="GZ168" s="67"/>
      <c r="HA168" s="67"/>
      <c r="HB168" s="67"/>
      <c r="HC168" s="67"/>
      <c r="HD168" s="67"/>
      <c r="HE168" s="67"/>
      <c r="HF168" s="67"/>
      <c r="HG168" s="67"/>
      <c r="HH168" s="67"/>
      <c r="HI168" s="67"/>
      <c r="HJ168" s="67"/>
      <c r="HK168" s="67"/>
      <c r="HL168" s="67"/>
      <c r="HM168" s="67"/>
      <c r="HN168" s="67"/>
      <c r="HO168" s="67"/>
      <c r="HP168" s="67"/>
      <c r="HQ168" s="67"/>
      <c r="HR168" s="67"/>
      <c r="HS168" s="67"/>
      <c r="HT168" s="67"/>
      <c r="HU168" s="67"/>
      <c r="HV168" s="67"/>
      <c r="HW168" s="67"/>
      <c r="HX168" s="67"/>
      <c r="HY168" s="67"/>
      <c r="HZ168" s="67"/>
      <c r="IA168" s="67"/>
      <c r="IB168" s="67"/>
      <c r="IC168" s="67"/>
      <c r="ID168" s="67"/>
      <c r="IE168" s="67"/>
      <c r="IF168" s="67"/>
      <c r="IG168" s="67"/>
      <c r="IH168" s="67"/>
      <c r="II168" s="67"/>
      <c r="IJ168" s="67"/>
      <c r="IK168" s="67"/>
    </row>
    <row r="169" spans="1:245" ht="31.5" hidden="1" outlineLevel="1">
      <c r="A169" s="180">
        <v>3</v>
      </c>
      <c r="B169" s="180"/>
      <c r="C169" s="181"/>
      <c r="D169" s="185" t="s">
        <v>596</v>
      </c>
      <c r="E169" s="183">
        <f t="shared" si="5"/>
        <v>449.808</v>
      </c>
      <c r="F169" s="183"/>
      <c r="G169" s="183">
        <v>449.808</v>
      </c>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c r="FO169" s="67"/>
      <c r="FP169" s="67"/>
      <c r="FQ169" s="67"/>
      <c r="FR169" s="67"/>
      <c r="FS169" s="67"/>
      <c r="FT169" s="67"/>
      <c r="FU169" s="67"/>
      <c r="FV169" s="67"/>
      <c r="FW169" s="67"/>
      <c r="FX169" s="67"/>
      <c r="FY169" s="67"/>
      <c r="FZ169" s="67"/>
      <c r="GA169" s="67"/>
      <c r="GB169" s="67"/>
      <c r="GC169" s="67"/>
      <c r="GD169" s="67"/>
      <c r="GE169" s="67"/>
      <c r="GF169" s="67"/>
      <c r="GG169" s="67"/>
      <c r="GH169" s="67"/>
      <c r="GI169" s="67"/>
      <c r="GJ169" s="67"/>
      <c r="GK169" s="67"/>
      <c r="GL169" s="67"/>
      <c r="GM169" s="67"/>
      <c r="GN169" s="67"/>
      <c r="GO169" s="67"/>
      <c r="GP169" s="67"/>
      <c r="GQ169" s="67"/>
      <c r="GR169" s="67"/>
      <c r="GS169" s="67"/>
      <c r="GT169" s="67"/>
      <c r="GU169" s="67"/>
      <c r="GV169" s="67"/>
      <c r="GW169" s="67"/>
      <c r="GX169" s="67"/>
      <c r="GY169" s="67"/>
      <c r="GZ169" s="67"/>
      <c r="HA169" s="67"/>
      <c r="HB169" s="67"/>
      <c r="HC169" s="67"/>
      <c r="HD169" s="67"/>
      <c r="HE169" s="67"/>
      <c r="HF169" s="67"/>
      <c r="HG169" s="67"/>
      <c r="HH169" s="67"/>
      <c r="HI169" s="67"/>
      <c r="HJ169" s="67"/>
      <c r="HK169" s="67"/>
      <c r="HL169" s="67"/>
      <c r="HM169" s="67"/>
      <c r="HN169" s="67"/>
      <c r="HO169" s="67"/>
      <c r="HP169" s="67"/>
      <c r="HQ169" s="67"/>
      <c r="HR169" s="67"/>
      <c r="HS169" s="67"/>
      <c r="HT169" s="67"/>
      <c r="HU169" s="67"/>
      <c r="HV169" s="67"/>
      <c r="HW169" s="67"/>
      <c r="HX169" s="67"/>
      <c r="HY169" s="67"/>
      <c r="HZ169" s="67"/>
      <c r="IA169" s="67"/>
      <c r="IB169" s="67"/>
      <c r="IC169" s="67"/>
      <c r="ID169" s="67"/>
      <c r="IE169" s="67"/>
      <c r="IF169" s="67"/>
      <c r="IG169" s="67"/>
      <c r="IH169" s="67"/>
      <c r="II169" s="67"/>
      <c r="IJ169" s="67"/>
      <c r="IK169" s="67"/>
    </row>
    <row r="170" spans="1:245" ht="31.5" hidden="1" outlineLevel="1">
      <c r="A170" s="180">
        <v>4</v>
      </c>
      <c r="B170" s="180"/>
      <c r="C170" s="181"/>
      <c r="D170" s="185" t="s">
        <v>597</v>
      </c>
      <c r="E170" s="183">
        <f t="shared" si="5"/>
        <v>52.039999999999964</v>
      </c>
      <c r="F170" s="183"/>
      <c r="G170" s="183">
        <v>52.039999999999964</v>
      </c>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c r="FO170" s="67"/>
      <c r="FP170" s="67"/>
      <c r="FQ170" s="67"/>
      <c r="FR170" s="67"/>
      <c r="FS170" s="67"/>
      <c r="FT170" s="67"/>
      <c r="FU170" s="67"/>
      <c r="FV170" s="67"/>
      <c r="FW170" s="67"/>
      <c r="FX170" s="67"/>
      <c r="FY170" s="67"/>
      <c r="FZ170" s="67"/>
      <c r="GA170" s="67"/>
      <c r="GB170" s="67"/>
      <c r="GC170" s="67"/>
      <c r="GD170" s="67"/>
      <c r="GE170" s="67"/>
      <c r="GF170" s="67"/>
      <c r="GG170" s="67"/>
      <c r="GH170" s="67"/>
      <c r="GI170" s="67"/>
      <c r="GJ170" s="67"/>
      <c r="GK170" s="67"/>
      <c r="GL170" s="67"/>
      <c r="GM170" s="67"/>
      <c r="GN170" s="67"/>
      <c r="GO170" s="67"/>
      <c r="GP170" s="67"/>
      <c r="GQ170" s="67"/>
      <c r="GR170" s="67"/>
      <c r="GS170" s="67"/>
      <c r="GT170" s="67"/>
      <c r="GU170" s="67"/>
      <c r="GV170" s="67"/>
      <c r="GW170" s="67"/>
      <c r="GX170" s="67"/>
      <c r="GY170" s="67"/>
      <c r="GZ170" s="67"/>
      <c r="HA170" s="67"/>
      <c r="HB170" s="67"/>
      <c r="HC170" s="67"/>
      <c r="HD170" s="67"/>
      <c r="HE170" s="67"/>
      <c r="HF170" s="67"/>
      <c r="HG170" s="67"/>
      <c r="HH170" s="67"/>
      <c r="HI170" s="67"/>
      <c r="HJ170" s="67"/>
      <c r="HK170" s="67"/>
      <c r="HL170" s="67"/>
      <c r="HM170" s="67"/>
      <c r="HN170" s="67"/>
      <c r="HO170" s="67"/>
      <c r="HP170" s="67"/>
      <c r="HQ170" s="67"/>
      <c r="HR170" s="67"/>
      <c r="HS170" s="67"/>
      <c r="HT170" s="67"/>
      <c r="HU170" s="67"/>
      <c r="HV170" s="67"/>
      <c r="HW170" s="67"/>
      <c r="HX170" s="67"/>
      <c r="HY170" s="67"/>
      <c r="HZ170" s="67"/>
      <c r="IA170" s="67"/>
      <c r="IB170" s="67"/>
      <c r="IC170" s="67"/>
      <c r="ID170" s="67"/>
      <c r="IE170" s="67"/>
      <c r="IF170" s="67"/>
      <c r="IG170" s="67"/>
      <c r="IH170" s="67"/>
      <c r="II170" s="67"/>
      <c r="IJ170" s="67"/>
      <c r="IK170" s="67"/>
    </row>
    <row r="171" spans="1:245" ht="15.75" hidden="1" outlineLevel="1">
      <c r="A171" s="180">
        <v>5</v>
      </c>
      <c r="B171" s="180"/>
      <c r="C171" s="181"/>
      <c r="D171" s="202" t="s">
        <v>598</v>
      </c>
      <c r="E171" s="183">
        <f t="shared" si="5"/>
        <v>1</v>
      </c>
      <c r="F171" s="183"/>
      <c r="G171" s="183">
        <v>1</v>
      </c>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row>
    <row r="172" spans="1:245" ht="15.75" hidden="1" outlineLevel="1">
      <c r="A172" s="180">
        <v>6</v>
      </c>
      <c r="B172" s="180"/>
      <c r="C172" s="181"/>
      <c r="D172" s="188" t="s">
        <v>599</v>
      </c>
      <c r="E172" s="183">
        <f t="shared" si="5"/>
        <v>311.362</v>
      </c>
      <c r="F172" s="183"/>
      <c r="G172" s="183">
        <v>311.362</v>
      </c>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c r="FO172" s="67"/>
      <c r="FP172" s="67"/>
      <c r="FQ172" s="67"/>
      <c r="FR172" s="67"/>
      <c r="FS172" s="67"/>
      <c r="FT172" s="67"/>
      <c r="FU172" s="67"/>
      <c r="FV172" s="67"/>
      <c r="FW172" s="67"/>
      <c r="FX172" s="67"/>
      <c r="FY172" s="67"/>
      <c r="FZ172" s="67"/>
      <c r="GA172" s="67"/>
      <c r="GB172" s="67"/>
      <c r="GC172" s="67"/>
      <c r="GD172" s="67"/>
      <c r="GE172" s="67"/>
      <c r="GF172" s="67"/>
      <c r="GG172" s="67"/>
      <c r="GH172" s="67"/>
      <c r="GI172" s="67"/>
      <c r="GJ172" s="67"/>
      <c r="GK172" s="67"/>
      <c r="GL172" s="67"/>
      <c r="GM172" s="67"/>
      <c r="GN172" s="67"/>
      <c r="GO172" s="67"/>
      <c r="GP172" s="67"/>
      <c r="GQ172" s="67"/>
      <c r="GR172" s="67"/>
      <c r="GS172" s="67"/>
      <c r="GT172" s="67"/>
      <c r="GU172" s="67"/>
      <c r="GV172" s="67"/>
      <c r="GW172" s="67"/>
      <c r="GX172" s="67"/>
      <c r="GY172" s="67"/>
      <c r="GZ172" s="67"/>
      <c r="HA172" s="67"/>
      <c r="HB172" s="67"/>
      <c r="HC172" s="67"/>
      <c r="HD172" s="67"/>
      <c r="HE172" s="67"/>
      <c r="HF172" s="67"/>
      <c r="HG172" s="67"/>
      <c r="HH172" s="67"/>
      <c r="HI172" s="67"/>
      <c r="HJ172" s="67"/>
      <c r="HK172" s="67"/>
      <c r="HL172" s="67"/>
      <c r="HM172" s="67"/>
      <c r="HN172" s="67"/>
      <c r="HO172" s="67"/>
      <c r="HP172" s="67"/>
      <c r="HQ172" s="67"/>
      <c r="HR172" s="67"/>
      <c r="HS172" s="67"/>
      <c r="HT172" s="67"/>
      <c r="HU172" s="67"/>
      <c r="HV172" s="67"/>
      <c r="HW172" s="67"/>
      <c r="HX172" s="67"/>
      <c r="HY172" s="67"/>
      <c r="HZ172" s="67"/>
      <c r="IA172" s="67"/>
      <c r="IB172" s="67"/>
      <c r="IC172" s="67"/>
      <c r="ID172" s="67"/>
      <c r="IE172" s="67"/>
      <c r="IF172" s="67"/>
      <c r="IG172" s="67"/>
      <c r="IH172" s="67"/>
      <c r="II172" s="67"/>
      <c r="IJ172" s="67"/>
      <c r="IK172" s="67"/>
    </row>
    <row r="173" spans="1:245" ht="15.75" hidden="1" outlineLevel="1">
      <c r="A173" s="180">
        <v>7</v>
      </c>
      <c r="B173" s="180"/>
      <c r="C173" s="181"/>
      <c r="D173" s="188" t="s">
        <v>600</v>
      </c>
      <c r="E173" s="183">
        <f t="shared" si="5"/>
        <v>10.439000000000021</v>
      </c>
      <c r="F173" s="183">
        <v>10.439000000000021</v>
      </c>
      <c r="G173" s="183"/>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c r="FO173" s="67"/>
      <c r="FP173" s="67"/>
      <c r="FQ173" s="67"/>
      <c r="FR173" s="67"/>
      <c r="FS173" s="67"/>
      <c r="FT173" s="67"/>
      <c r="FU173" s="67"/>
      <c r="FV173" s="67"/>
      <c r="FW173" s="67"/>
      <c r="FX173" s="67"/>
      <c r="FY173" s="67"/>
      <c r="FZ173" s="67"/>
      <c r="GA173" s="67"/>
      <c r="GB173" s="67"/>
      <c r="GC173" s="67"/>
      <c r="GD173" s="67"/>
      <c r="GE173" s="67"/>
      <c r="GF173" s="67"/>
      <c r="GG173" s="67"/>
      <c r="GH173" s="67"/>
      <c r="GI173" s="67"/>
      <c r="GJ173" s="67"/>
      <c r="GK173" s="67"/>
      <c r="GL173" s="67"/>
      <c r="GM173" s="67"/>
      <c r="GN173" s="67"/>
      <c r="GO173" s="67"/>
      <c r="GP173" s="67"/>
      <c r="GQ173" s="67"/>
      <c r="GR173" s="67"/>
      <c r="GS173" s="67"/>
      <c r="GT173" s="67"/>
      <c r="GU173" s="67"/>
      <c r="GV173" s="67"/>
      <c r="GW173" s="67"/>
      <c r="GX173" s="67"/>
      <c r="GY173" s="67"/>
      <c r="GZ173" s="67"/>
      <c r="HA173" s="67"/>
      <c r="HB173" s="67"/>
      <c r="HC173" s="67"/>
      <c r="HD173" s="67"/>
      <c r="HE173" s="67"/>
      <c r="HF173" s="67"/>
      <c r="HG173" s="67"/>
      <c r="HH173" s="67"/>
      <c r="HI173" s="67"/>
      <c r="HJ173" s="67"/>
      <c r="HK173" s="67"/>
      <c r="HL173" s="67"/>
      <c r="HM173" s="67"/>
      <c r="HN173" s="67"/>
      <c r="HO173" s="67"/>
      <c r="HP173" s="67"/>
      <c r="HQ173" s="67"/>
      <c r="HR173" s="67"/>
      <c r="HS173" s="67"/>
      <c r="HT173" s="67"/>
      <c r="HU173" s="67"/>
      <c r="HV173" s="67"/>
      <c r="HW173" s="67"/>
      <c r="HX173" s="67"/>
      <c r="HY173" s="67"/>
      <c r="HZ173" s="67"/>
      <c r="IA173" s="67"/>
      <c r="IB173" s="67"/>
      <c r="IC173" s="67"/>
      <c r="ID173" s="67"/>
      <c r="IE173" s="67"/>
      <c r="IF173" s="67"/>
      <c r="IG173" s="67"/>
      <c r="IH173" s="67"/>
      <c r="II173" s="67"/>
      <c r="IJ173" s="67"/>
      <c r="IK173" s="67"/>
    </row>
    <row r="174" spans="1:245" ht="63" hidden="1" outlineLevel="1">
      <c r="A174" s="180">
        <v>8</v>
      </c>
      <c r="B174" s="180"/>
      <c r="C174" s="181"/>
      <c r="D174" s="185" t="s">
        <v>601</v>
      </c>
      <c r="E174" s="183">
        <f t="shared" si="5"/>
        <v>0.05599999999958527</v>
      </c>
      <c r="F174" s="183">
        <v>0.05599999999958527</v>
      </c>
      <c r="G174" s="183"/>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c r="FD174" s="61"/>
      <c r="FE174" s="61"/>
      <c r="FF174" s="61"/>
      <c r="FG174" s="61"/>
      <c r="FH174" s="61"/>
      <c r="FI174" s="61"/>
      <c r="FJ174" s="61"/>
      <c r="FK174" s="61"/>
      <c r="FL174" s="61"/>
      <c r="FM174" s="61"/>
      <c r="FN174" s="61"/>
      <c r="FO174" s="61"/>
      <c r="FP174" s="61"/>
      <c r="FQ174" s="61"/>
      <c r="FR174" s="61"/>
      <c r="FS174" s="61"/>
      <c r="FT174" s="61"/>
      <c r="FU174" s="61"/>
      <c r="FV174" s="61"/>
      <c r="FW174" s="61"/>
      <c r="FX174" s="61"/>
      <c r="FY174" s="61"/>
      <c r="FZ174" s="61"/>
      <c r="GA174" s="61"/>
      <c r="GB174" s="61"/>
      <c r="GC174" s="61"/>
      <c r="GD174" s="61"/>
      <c r="GE174" s="61"/>
      <c r="GF174" s="61"/>
      <c r="GG174" s="61"/>
      <c r="GH174" s="61"/>
      <c r="GI174" s="61"/>
      <c r="GJ174" s="61"/>
      <c r="GK174" s="61"/>
      <c r="GL174" s="61"/>
      <c r="GM174" s="61"/>
      <c r="GN174" s="61"/>
      <c r="GO174" s="61"/>
      <c r="GP174" s="61"/>
      <c r="GQ174" s="61"/>
      <c r="GR174" s="61"/>
      <c r="GS174" s="61"/>
      <c r="GT174" s="61"/>
      <c r="GU174" s="61"/>
      <c r="GV174" s="61"/>
      <c r="GW174" s="61"/>
      <c r="GX174" s="61"/>
      <c r="GY174" s="61"/>
      <c r="GZ174" s="61"/>
      <c r="HA174" s="61"/>
      <c r="HB174" s="61"/>
      <c r="HC174" s="61"/>
      <c r="HD174" s="61"/>
      <c r="HE174" s="61"/>
      <c r="HF174" s="61"/>
      <c r="HG174" s="61"/>
      <c r="HH174" s="61"/>
      <c r="HI174" s="61"/>
      <c r="HJ174" s="61"/>
      <c r="HK174" s="61"/>
      <c r="HL174" s="61"/>
      <c r="HM174" s="61"/>
      <c r="HN174" s="61"/>
      <c r="HO174" s="61"/>
      <c r="HP174" s="61"/>
      <c r="HQ174" s="61"/>
      <c r="HR174" s="61"/>
      <c r="HS174" s="61"/>
      <c r="HT174" s="61"/>
      <c r="HU174" s="61"/>
      <c r="HV174" s="61"/>
      <c r="HW174" s="61"/>
      <c r="HX174" s="61"/>
      <c r="HY174" s="61"/>
      <c r="HZ174" s="61"/>
      <c r="IA174" s="61"/>
      <c r="IB174" s="61"/>
      <c r="IC174" s="61"/>
      <c r="ID174" s="61"/>
      <c r="IE174" s="61"/>
      <c r="IF174" s="61"/>
      <c r="IG174" s="61"/>
      <c r="IH174" s="61"/>
      <c r="II174" s="61"/>
      <c r="IJ174" s="61"/>
      <c r="IK174" s="61"/>
    </row>
    <row r="175" spans="1:245" ht="31.5" hidden="1" outlineLevel="1">
      <c r="A175" s="180">
        <v>9</v>
      </c>
      <c r="B175" s="180"/>
      <c r="C175" s="181"/>
      <c r="D175" s="188" t="s">
        <v>602</v>
      </c>
      <c r="E175" s="183">
        <f t="shared" si="5"/>
        <v>72</v>
      </c>
      <c r="F175" s="183"/>
      <c r="G175" s="183">
        <v>72</v>
      </c>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c r="FO175" s="67"/>
      <c r="FP175" s="67"/>
      <c r="FQ175" s="67"/>
      <c r="FR175" s="67"/>
      <c r="FS175" s="67"/>
      <c r="FT175" s="67"/>
      <c r="FU175" s="67"/>
      <c r="FV175" s="67"/>
      <c r="FW175" s="67"/>
      <c r="FX175" s="67"/>
      <c r="FY175" s="67"/>
      <c r="FZ175" s="67"/>
      <c r="GA175" s="67"/>
      <c r="GB175" s="67"/>
      <c r="GC175" s="67"/>
      <c r="GD175" s="67"/>
      <c r="GE175" s="67"/>
      <c r="GF175" s="67"/>
      <c r="GG175" s="67"/>
      <c r="GH175" s="67"/>
      <c r="GI175" s="67"/>
      <c r="GJ175" s="67"/>
      <c r="GK175" s="67"/>
      <c r="GL175" s="67"/>
      <c r="GM175" s="67"/>
      <c r="GN175" s="67"/>
      <c r="GO175" s="67"/>
      <c r="GP175" s="67"/>
      <c r="GQ175" s="67"/>
      <c r="GR175" s="67"/>
      <c r="GS175" s="67"/>
      <c r="GT175" s="67"/>
      <c r="GU175" s="67"/>
      <c r="GV175" s="67"/>
      <c r="GW175" s="67"/>
      <c r="GX175" s="67"/>
      <c r="GY175" s="67"/>
      <c r="GZ175" s="67"/>
      <c r="HA175" s="67"/>
      <c r="HB175" s="67"/>
      <c r="HC175" s="67"/>
      <c r="HD175" s="67"/>
      <c r="HE175" s="67"/>
      <c r="HF175" s="67"/>
      <c r="HG175" s="67"/>
      <c r="HH175" s="67"/>
      <c r="HI175" s="67"/>
      <c r="HJ175" s="67"/>
      <c r="HK175" s="67"/>
      <c r="HL175" s="67"/>
      <c r="HM175" s="67"/>
      <c r="HN175" s="67"/>
      <c r="HO175" s="67"/>
      <c r="HP175" s="67"/>
      <c r="HQ175" s="67"/>
      <c r="HR175" s="67"/>
      <c r="HS175" s="67"/>
      <c r="HT175" s="67"/>
      <c r="HU175" s="67"/>
      <c r="HV175" s="67"/>
      <c r="HW175" s="67"/>
      <c r="HX175" s="67"/>
      <c r="HY175" s="67"/>
      <c r="HZ175" s="67"/>
      <c r="IA175" s="67"/>
      <c r="IB175" s="67"/>
      <c r="IC175" s="67"/>
      <c r="ID175" s="67"/>
      <c r="IE175" s="67"/>
      <c r="IF175" s="67"/>
      <c r="IG175" s="67"/>
      <c r="IH175" s="67"/>
      <c r="II175" s="67"/>
      <c r="IJ175" s="67"/>
      <c r="IK175" s="67"/>
    </row>
    <row r="176" spans="1:245" ht="15.75" hidden="1" outlineLevel="1">
      <c r="A176" s="180">
        <v>10</v>
      </c>
      <c r="B176" s="180"/>
      <c r="C176" s="181"/>
      <c r="D176" s="202" t="s">
        <v>603</v>
      </c>
      <c r="E176" s="183">
        <f t="shared" si="5"/>
        <v>25.28800000000001</v>
      </c>
      <c r="F176" s="183">
        <v>25.28800000000001</v>
      </c>
      <c r="G176" s="183"/>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c r="FO176" s="67"/>
      <c r="FP176" s="67"/>
      <c r="FQ176" s="67"/>
      <c r="FR176" s="67"/>
      <c r="FS176" s="67"/>
      <c r="FT176" s="67"/>
      <c r="FU176" s="67"/>
      <c r="FV176" s="67"/>
      <c r="FW176" s="67"/>
      <c r="FX176" s="67"/>
      <c r="FY176" s="67"/>
      <c r="FZ176" s="67"/>
      <c r="GA176" s="67"/>
      <c r="GB176" s="67"/>
      <c r="GC176" s="67"/>
      <c r="GD176" s="67"/>
      <c r="GE176" s="67"/>
      <c r="GF176" s="67"/>
      <c r="GG176" s="67"/>
      <c r="GH176" s="67"/>
      <c r="GI176" s="67"/>
      <c r="GJ176" s="67"/>
      <c r="GK176" s="67"/>
      <c r="GL176" s="67"/>
      <c r="GM176" s="67"/>
      <c r="GN176" s="67"/>
      <c r="GO176" s="67"/>
      <c r="GP176" s="67"/>
      <c r="GQ176" s="67"/>
      <c r="GR176" s="67"/>
      <c r="GS176" s="67"/>
      <c r="GT176" s="67"/>
      <c r="GU176" s="67"/>
      <c r="GV176" s="67"/>
      <c r="GW176" s="67"/>
      <c r="GX176" s="67"/>
      <c r="GY176" s="67"/>
      <c r="GZ176" s="67"/>
      <c r="HA176" s="67"/>
      <c r="HB176" s="67"/>
      <c r="HC176" s="67"/>
      <c r="HD176" s="67"/>
      <c r="HE176" s="67"/>
      <c r="HF176" s="67"/>
      <c r="HG176" s="67"/>
      <c r="HH176" s="67"/>
      <c r="HI176" s="67"/>
      <c r="HJ176" s="67"/>
      <c r="HK176" s="67"/>
      <c r="HL176" s="67"/>
      <c r="HM176" s="67"/>
      <c r="HN176" s="67"/>
      <c r="HO176" s="67"/>
      <c r="HP176" s="67"/>
      <c r="HQ176" s="67"/>
      <c r="HR176" s="67"/>
      <c r="HS176" s="67"/>
      <c r="HT176" s="67"/>
      <c r="HU176" s="67"/>
      <c r="HV176" s="67"/>
      <c r="HW176" s="67"/>
      <c r="HX176" s="67"/>
      <c r="HY176" s="67"/>
      <c r="HZ176" s="67"/>
      <c r="IA176" s="67"/>
      <c r="IB176" s="67"/>
      <c r="IC176" s="67"/>
      <c r="ID176" s="67"/>
      <c r="IE176" s="67"/>
      <c r="IF176" s="67"/>
      <c r="IG176" s="67"/>
      <c r="IH176" s="67"/>
      <c r="II176" s="67"/>
      <c r="IJ176" s="67"/>
      <c r="IK176" s="67"/>
    </row>
    <row r="177" spans="1:245" ht="15.75" hidden="1" outlineLevel="1">
      <c r="A177" s="180">
        <v>11</v>
      </c>
      <c r="B177" s="180"/>
      <c r="C177" s="181"/>
      <c r="D177" s="202" t="s">
        <v>604</v>
      </c>
      <c r="E177" s="183">
        <f t="shared" si="5"/>
        <v>30.406</v>
      </c>
      <c r="F177" s="183"/>
      <c r="G177" s="183">
        <v>30.406</v>
      </c>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c r="IK177" s="61"/>
    </row>
    <row r="178" spans="1:245" ht="15.75" hidden="1" outlineLevel="1">
      <c r="A178" s="180">
        <v>12</v>
      </c>
      <c r="B178" s="180"/>
      <c r="C178" s="181"/>
      <c r="D178" s="188" t="s">
        <v>605</v>
      </c>
      <c r="E178" s="183">
        <f t="shared" si="5"/>
        <v>36.31200000000001</v>
      </c>
      <c r="F178" s="183">
        <v>36.31200000000001</v>
      </c>
      <c r="G178" s="183"/>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c r="FO178" s="67"/>
      <c r="FP178" s="67"/>
      <c r="FQ178" s="67"/>
      <c r="FR178" s="67"/>
      <c r="FS178" s="67"/>
      <c r="FT178" s="67"/>
      <c r="FU178" s="67"/>
      <c r="FV178" s="67"/>
      <c r="FW178" s="67"/>
      <c r="FX178" s="67"/>
      <c r="FY178" s="67"/>
      <c r="FZ178" s="67"/>
      <c r="GA178" s="67"/>
      <c r="GB178" s="67"/>
      <c r="GC178" s="67"/>
      <c r="GD178" s="67"/>
      <c r="GE178" s="67"/>
      <c r="GF178" s="67"/>
      <c r="GG178" s="67"/>
      <c r="GH178" s="67"/>
      <c r="GI178" s="67"/>
      <c r="GJ178" s="67"/>
      <c r="GK178" s="67"/>
      <c r="GL178" s="67"/>
      <c r="GM178" s="67"/>
      <c r="GN178" s="67"/>
      <c r="GO178" s="67"/>
      <c r="GP178" s="67"/>
      <c r="GQ178" s="67"/>
      <c r="GR178" s="67"/>
      <c r="GS178" s="67"/>
      <c r="GT178" s="67"/>
      <c r="GU178" s="67"/>
      <c r="GV178" s="67"/>
      <c r="GW178" s="67"/>
      <c r="GX178" s="67"/>
      <c r="GY178" s="67"/>
      <c r="GZ178" s="67"/>
      <c r="HA178" s="67"/>
      <c r="HB178" s="67"/>
      <c r="HC178" s="67"/>
      <c r="HD178" s="67"/>
      <c r="HE178" s="67"/>
      <c r="HF178" s="67"/>
      <c r="HG178" s="67"/>
      <c r="HH178" s="67"/>
      <c r="HI178" s="67"/>
      <c r="HJ178" s="67"/>
      <c r="HK178" s="67"/>
      <c r="HL178" s="67"/>
      <c r="HM178" s="67"/>
      <c r="HN178" s="67"/>
      <c r="HO178" s="67"/>
      <c r="HP178" s="67"/>
      <c r="HQ178" s="67"/>
      <c r="HR178" s="67"/>
      <c r="HS178" s="67"/>
      <c r="HT178" s="67"/>
      <c r="HU178" s="67"/>
      <c r="HV178" s="67"/>
      <c r="HW178" s="67"/>
      <c r="HX178" s="67"/>
      <c r="HY178" s="67"/>
      <c r="HZ178" s="67"/>
      <c r="IA178" s="67"/>
      <c r="IB178" s="67"/>
      <c r="IC178" s="67"/>
      <c r="ID178" s="67"/>
      <c r="IE178" s="67"/>
      <c r="IF178" s="67"/>
      <c r="IG178" s="67"/>
      <c r="IH178" s="67"/>
      <c r="II178" s="67"/>
      <c r="IJ178" s="67"/>
      <c r="IK178" s="67"/>
    </row>
    <row r="179" spans="1:245" ht="31.5" hidden="1" outlineLevel="1">
      <c r="A179" s="180">
        <v>13</v>
      </c>
      <c r="B179" s="180"/>
      <c r="C179" s="181"/>
      <c r="D179" s="185" t="s">
        <v>606</v>
      </c>
      <c r="E179" s="183">
        <f t="shared" si="5"/>
        <v>3655.35</v>
      </c>
      <c r="F179" s="183"/>
      <c r="G179" s="183">
        <v>3655.35</v>
      </c>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row>
    <row r="180" spans="1:245" ht="15.75" hidden="1" outlineLevel="1">
      <c r="A180" s="180">
        <v>14</v>
      </c>
      <c r="B180" s="180"/>
      <c r="C180" s="181"/>
      <c r="D180" s="202" t="s">
        <v>607</v>
      </c>
      <c r="E180" s="183">
        <f t="shared" si="5"/>
        <v>0.711</v>
      </c>
      <c r="F180" s="183"/>
      <c r="G180" s="183">
        <v>0.711</v>
      </c>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c r="FO180" s="67"/>
      <c r="FP180" s="67"/>
      <c r="FQ180" s="67"/>
      <c r="FR180" s="67"/>
      <c r="FS180" s="67"/>
      <c r="FT180" s="67"/>
      <c r="FU180" s="67"/>
      <c r="FV180" s="67"/>
      <c r="FW180" s="67"/>
      <c r="FX180" s="67"/>
      <c r="FY180" s="67"/>
      <c r="FZ180" s="67"/>
      <c r="GA180" s="67"/>
      <c r="GB180" s="67"/>
      <c r="GC180" s="67"/>
      <c r="GD180" s="67"/>
      <c r="GE180" s="67"/>
      <c r="GF180" s="67"/>
      <c r="GG180" s="67"/>
      <c r="GH180" s="67"/>
      <c r="GI180" s="67"/>
      <c r="GJ180" s="67"/>
      <c r="GK180" s="67"/>
      <c r="GL180" s="67"/>
      <c r="GM180" s="67"/>
      <c r="GN180" s="67"/>
      <c r="GO180" s="67"/>
      <c r="GP180" s="67"/>
      <c r="GQ180" s="67"/>
      <c r="GR180" s="67"/>
      <c r="GS180" s="67"/>
      <c r="GT180" s="67"/>
      <c r="GU180" s="67"/>
      <c r="GV180" s="67"/>
      <c r="GW180" s="67"/>
      <c r="GX180" s="67"/>
      <c r="GY180" s="67"/>
      <c r="GZ180" s="67"/>
      <c r="HA180" s="67"/>
      <c r="HB180" s="67"/>
      <c r="HC180" s="67"/>
      <c r="HD180" s="67"/>
      <c r="HE180" s="67"/>
      <c r="HF180" s="67"/>
      <c r="HG180" s="67"/>
      <c r="HH180" s="67"/>
      <c r="HI180" s="67"/>
      <c r="HJ180" s="67"/>
      <c r="HK180" s="67"/>
      <c r="HL180" s="67"/>
      <c r="HM180" s="67"/>
      <c r="HN180" s="67"/>
      <c r="HO180" s="67"/>
      <c r="HP180" s="67"/>
      <c r="HQ180" s="67"/>
      <c r="HR180" s="67"/>
      <c r="HS180" s="67"/>
      <c r="HT180" s="67"/>
      <c r="HU180" s="67"/>
      <c r="HV180" s="67"/>
      <c r="HW180" s="67"/>
      <c r="HX180" s="67"/>
      <c r="HY180" s="67"/>
      <c r="HZ180" s="67"/>
      <c r="IA180" s="67"/>
      <c r="IB180" s="67"/>
      <c r="IC180" s="67"/>
      <c r="ID180" s="67"/>
      <c r="IE180" s="67"/>
      <c r="IF180" s="67"/>
      <c r="IG180" s="67"/>
      <c r="IH180" s="67"/>
      <c r="II180" s="67"/>
      <c r="IJ180" s="67"/>
      <c r="IK180" s="67"/>
    </row>
    <row r="181" spans="1:245" ht="15.75" hidden="1" outlineLevel="1">
      <c r="A181" s="180">
        <v>15</v>
      </c>
      <c r="B181" s="180"/>
      <c r="C181" s="181"/>
      <c r="D181" s="188" t="s">
        <v>608</v>
      </c>
      <c r="E181" s="183">
        <f t="shared" si="5"/>
        <v>11818.229</v>
      </c>
      <c r="F181" s="183"/>
      <c r="G181" s="183">
        <v>11818.229</v>
      </c>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c r="FO181" s="67"/>
      <c r="FP181" s="67"/>
      <c r="FQ181" s="67"/>
      <c r="FR181" s="67"/>
      <c r="FS181" s="67"/>
      <c r="FT181" s="67"/>
      <c r="FU181" s="67"/>
      <c r="FV181" s="67"/>
      <c r="FW181" s="67"/>
      <c r="FX181" s="67"/>
      <c r="FY181" s="67"/>
      <c r="FZ181" s="67"/>
      <c r="GA181" s="67"/>
      <c r="GB181" s="67"/>
      <c r="GC181" s="67"/>
      <c r="GD181" s="67"/>
      <c r="GE181" s="67"/>
      <c r="GF181" s="67"/>
      <c r="GG181" s="67"/>
      <c r="GH181" s="67"/>
      <c r="GI181" s="67"/>
      <c r="GJ181" s="67"/>
      <c r="GK181" s="67"/>
      <c r="GL181" s="67"/>
      <c r="GM181" s="67"/>
      <c r="GN181" s="67"/>
      <c r="GO181" s="67"/>
      <c r="GP181" s="67"/>
      <c r="GQ181" s="67"/>
      <c r="GR181" s="67"/>
      <c r="GS181" s="67"/>
      <c r="GT181" s="67"/>
      <c r="GU181" s="67"/>
      <c r="GV181" s="67"/>
      <c r="GW181" s="67"/>
      <c r="GX181" s="67"/>
      <c r="GY181" s="67"/>
      <c r="GZ181" s="67"/>
      <c r="HA181" s="67"/>
      <c r="HB181" s="67"/>
      <c r="HC181" s="67"/>
      <c r="HD181" s="67"/>
      <c r="HE181" s="67"/>
      <c r="HF181" s="67"/>
      <c r="HG181" s="67"/>
      <c r="HH181" s="67"/>
      <c r="HI181" s="67"/>
      <c r="HJ181" s="67"/>
      <c r="HK181" s="67"/>
      <c r="HL181" s="67"/>
      <c r="HM181" s="67"/>
      <c r="HN181" s="67"/>
      <c r="HO181" s="67"/>
      <c r="HP181" s="67"/>
      <c r="HQ181" s="67"/>
      <c r="HR181" s="67"/>
      <c r="HS181" s="67"/>
      <c r="HT181" s="67"/>
      <c r="HU181" s="67"/>
      <c r="HV181" s="67"/>
      <c r="HW181" s="67"/>
      <c r="HX181" s="67"/>
      <c r="HY181" s="67"/>
      <c r="HZ181" s="67"/>
      <c r="IA181" s="67"/>
      <c r="IB181" s="67"/>
      <c r="IC181" s="67"/>
      <c r="ID181" s="67"/>
      <c r="IE181" s="67"/>
      <c r="IF181" s="67"/>
      <c r="IG181" s="67"/>
      <c r="IH181" s="67"/>
      <c r="II181" s="67"/>
      <c r="IJ181" s="67"/>
      <c r="IK181" s="67"/>
    </row>
    <row r="182" spans="1:245" ht="15.75" hidden="1" outlineLevel="1">
      <c r="A182" s="180">
        <v>16</v>
      </c>
      <c r="B182" s="180"/>
      <c r="C182" s="181"/>
      <c r="D182" s="188" t="s">
        <v>609</v>
      </c>
      <c r="E182" s="183">
        <f t="shared" si="5"/>
        <v>359.441</v>
      </c>
      <c r="F182" s="183"/>
      <c r="G182" s="183">
        <v>359.441</v>
      </c>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c r="FO182" s="67"/>
      <c r="FP182" s="67"/>
      <c r="FQ182" s="67"/>
      <c r="FR182" s="67"/>
      <c r="FS182" s="67"/>
      <c r="FT182" s="67"/>
      <c r="FU182" s="67"/>
      <c r="FV182" s="67"/>
      <c r="FW182" s="67"/>
      <c r="FX182" s="67"/>
      <c r="FY182" s="67"/>
      <c r="FZ182" s="67"/>
      <c r="GA182" s="67"/>
      <c r="GB182" s="67"/>
      <c r="GC182" s="67"/>
      <c r="GD182" s="67"/>
      <c r="GE182" s="67"/>
      <c r="GF182" s="67"/>
      <c r="GG182" s="67"/>
      <c r="GH182" s="67"/>
      <c r="GI182" s="67"/>
      <c r="GJ182" s="67"/>
      <c r="GK182" s="67"/>
      <c r="GL182" s="67"/>
      <c r="GM182" s="67"/>
      <c r="GN182" s="67"/>
      <c r="GO182" s="67"/>
      <c r="GP182" s="67"/>
      <c r="GQ182" s="67"/>
      <c r="GR182" s="67"/>
      <c r="GS182" s="67"/>
      <c r="GT182" s="67"/>
      <c r="GU182" s="67"/>
      <c r="GV182" s="67"/>
      <c r="GW182" s="67"/>
      <c r="GX182" s="67"/>
      <c r="GY182" s="67"/>
      <c r="GZ182" s="67"/>
      <c r="HA182" s="67"/>
      <c r="HB182" s="67"/>
      <c r="HC182" s="67"/>
      <c r="HD182" s="67"/>
      <c r="HE182" s="67"/>
      <c r="HF182" s="67"/>
      <c r="HG182" s="67"/>
      <c r="HH182" s="67"/>
      <c r="HI182" s="67"/>
      <c r="HJ182" s="67"/>
      <c r="HK182" s="67"/>
      <c r="HL182" s="67"/>
      <c r="HM182" s="67"/>
      <c r="HN182" s="67"/>
      <c r="HO182" s="67"/>
      <c r="HP182" s="67"/>
      <c r="HQ182" s="67"/>
      <c r="HR182" s="67"/>
      <c r="HS182" s="67"/>
      <c r="HT182" s="67"/>
      <c r="HU182" s="67"/>
      <c r="HV182" s="67"/>
      <c r="HW182" s="67"/>
      <c r="HX182" s="67"/>
      <c r="HY182" s="67"/>
      <c r="HZ182" s="67"/>
      <c r="IA182" s="67"/>
      <c r="IB182" s="67"/>
      <c r="IC182" s="67"/>
      <c r="ID182" s="67"/>
      <c r="IE182" s="67"/>
      <c r="IF182" s="67"/>
      <c r="IG182" s="67"/>
      <c r="IH182" s="67"/>
      <c r="II182" s="67"/>
      <c r="IJ182" s="67"/>
      <c r="IK182" s="67"/>
    </row>
    <row r="183" spans="1:245" ht="15.75" hidden="1" outlineLevel="1">
      <c r="A183" s="180">
        <v>17</v>
      </c>
      <c r="B183" s="180"/>
      <c r="C183" s="181"/>
      <c r="D183" s="188" t="s">
        <v>610</v>
      </c>
      <c r="E183" s="183">
        <f t="shared" si="5"/>
        <v>394.375</v>
      </c>
      <c r="F183" s="183"/>
      <c r="G183" s="183">
        <v>394.375</v>
      </c>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c r="FO183" s="67"/>
      <c r="FP183" s="67"/>
      <c r="FQ183" s="67"/>
      <c r="FR183" s="67"/>
      <c r="FS183" s="67"/>
      <c r="FT183" s="67"/>
      <c r="FU183" s="67"/>
      <c r="FV183" s="67"/>
      <c r="FW183" s="67"/>
      <c r="FX183" s="67"/>
      <c r="FY183" s="67"/>
      <c r="FZ183" s="67"/>
      <c r="GA183" s="67"/>
      <c r="GB183" s="67"/>
      <c r="GC183" s="67"/>
      <c r="GD183" s="67"/>
      <c r="GE183" s="67"/>
      <c r="GF183" s="67"/>
      <c r="GG183" s="67"/>
      <c r="GH183" s="67"/>
      <c r="GI183" s="67"/>
      <c r="GJ183" s="67"/>
      <c r="GK183" s="67"/>
      <c r="GL183" s="67"/>
      <c r="GM183" s="67"/>
      <c r="GN183" s="67"/>
      <c r="GO183" s="67"/>
      <c r="GP183" s="67"/>
      <c r="GQ183" s="67"/>
      <c r="GR183" s="67"/>
      <c r="GS183" s="67"/>
      <c r="GT183" s="67"/>
      <c r="GU183" s="67"/>
      <c r="GV183" s="67"/>
      <c r="GW183" s="67"/>
      <c r="GX183" s="67"/>
      <c r="GY183" s="67"/>
      <c r="GZ183" s="67"/>
      <c r="HA183" s="67"/>
      <c r="HB183" s="67"/>
      <c r="HC183" s="67"/>
      <c r="HD183" s="67"/>
      <c r="HE183" s="67"/>
      <c r="HF183" s="67"/>
      <c r="HG183" s="67"/>
      <c r="HH183" s="67"/>
      <c r="HI183" s="67"/>
      <c r="HJ183" s="67"/>
      <c r="HK183" s="67"/>
      <c r="HL183" s="67"/>
      <c r="HM183" s="67"/>
      <c r="HN183" s="67"/>
      <c r="HO183" s="67"/>
      <c r="HP183" s="67"/>
      <c r="HQ183" s="67"/>
      <c r="HR183" s="67"/>
      <c r="HS183" s="67"/>
      <c r="HT183" s="67"/>
      <c r="HU183" s="67"/>
      <c r="HV183" s="67"/>
      <c r="HW183" s="67"/>
      <c r="HX183" s="67"/>
      <c r="HY183" s="67"/>
      <c r="HZ183" s="67"/>
      <c r="IA183" s="67"/>
      <c r="IB183" s="67"/>
      <c r="IC183" s="67"/>
      <c r="ID183" s="67"/>
      <c r="IE183" s="67"/>
      <c r="IF183" s="67"/>
      <c r="IG183" s="67"/>
      <c r="IH183" s="67"/>
      <c r="II183" s="67"/>
      <c r="IJ183" s="67"/>
      <c r="IK183" s="67"/>
    </row>
    <row r="184" spans="1:245" ht="15.75" hidden="1" outlineLevel="1">
      <c r="A184" s="180">
        <v>18</v>
      </c>
      <c r="B184" s="180"/>
      <c r="C184" s="181"/>
      <c r="D184" s="188" t="s">
        <v>611</v>
      </c>
      <c r="E184" s="183">
        <f t="shared" si="5"/>
        <v>502.188</v>
      </c>
      <c r="F184" s="183"/>
      <c r="G184" s="183">
        <v>502.188</v>
      </c>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c r="FO184" s="67"/>
      <c r="FP184" s="67"/>
      <c r="FQ184" s="67"/>
      <c r="FR184" s="67"/>
      <c r="FS184" s="67"/>
      <c r="FT184" s="67"/>
      <c r="FU184" s="67"/>
      <c r="FV184" s="67"/>
      <c r="FW184" s="67"/>
      <c r="FX184" s="67"/>
      <c r="FY184" s="67"/>
      <c r="FZ184" s="67"/>
      <c r="GA184" s="67"/>
      <c r="GB184" s="67"/>
      <c r="GC184" s="67"/>
      <c r="GD184" s="67"/>
      <c r="GE184" s="67"/>
      <c r="GF184" s="67"/>
      <c r="GG184" s="67"/>
      <c r="GH184" s="67"/>
      <c r="GI184" s="67"/>
      <c r="GJ184" s="67"/>
      <c r="GK184" s="67"/>
      <c r="GL184" s="67"/>
      <c r="GM184" s="67"/>
      <c r="GN184" s="67"/>
      <c r="GO184" s="67"/>
      <c r="GP184" s="67"/>
      <c r="GQ184" s="67"/>
      <c r="GR184" s="67"/>
      <c r="GS184" s="67"/>
      <c r="GT184" s="67"/>
      <c r="GU184" s="67"/>
      <c r="GV184" s="67"/>
      <c r="GW184" s="67"/>
      <c r="GX184" s="67"/>
      <c r="GY184" s="67"/>
      <c r="GZ184" s="67"/>
      <c r="HA184" s="67"/>
      <c r="HB184" s="67"/>
      <c r="HC184" s="67"/>
      <c r="HD184" s="67"/>
      <c r="HE184" s="67"/>
      <c r="HF184" s="67"/>
      <c r="HG184" s="67"/>
      <c r="HH184" s="67"/>
      <c r="HI184" s="67"/>
      <c r="HJ184" s="67"/>
      <c r="HK184" s="67"/>
      <c r="HL184" s="67"/>
      <c r="HM184" s="67"/>
      <c r="HN184" s="67"/>
      <c r="HO184" s="67"/>
      <c r="HP184" s="67"/>
      <c r="HQ184" s="67"/>
      <c r="HR184" s="67"/>
      <c r="HS184" s="67"/>
      <c r="HT184" s="67"/>
      <c r="HU184" s="67"/>
      <c r="HV184" s="67"/>
      <c r="HW184" s="67"/>
      <c r="HX184" s="67"/>
      <c r="HY184" s="67"/>
      <c r="HZ184" s="67"/>
      <c r="IA184" s="67"/>
      <c r="IB184" s="67"/>
      <c r="IC184" s="67"/>
      <c r="ID184" s="67"/>
      <c r="IE184" s="67"/>
      <c r="IF184" s="67"/>
      <c r="IG184" s="67"/>
      <c r="IH184" s="67"/>
      <c r="II184" s="67"/>
      <c r="IJ184" s="67"/>
      <c r="IK184" s="67"/>
    </row>
    <row r="185" spans="1:245" ht="31.5" hidden="1" outlineLevel="1">
      <c r="A185" s="180">
        <v>19</v>
      </c>
      <c r="B185" s="180"/>
      <c r="C185" s="181"/>
      <c r="D185" s="202" t="s">
        <v>612</v>
      </c>
      <c r="E185" s="183">
        <f t="shared" si="5"/>
        <v>24.221999999999987</v>
      </c>
      <c r="F185" s="183">
        <v>4.621999999999986</v>
      </c>
      <c r="G185" s="183">
        <v>19.6</v>
      </c>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c r="FO185" s="67"/>
      <c r="FP185" s="67"/>
      <c r="FQ185" s="67"/>
      <c r="FR185" s="67"/>
      <c r="FS185" s="67"/>
      <c r="FT185" s="67"/>
      <c r="FU185" s="67"/>
      <c r="FV185" s="67"/>
      <c r="FW185" s="67"/>
      <c r="FX185" s="67"/>
      <c r="FY185" s="67"/>
      <c r="FZ185" s="67"/>
      <c r="GA185" s="67"/>
      <c r="GB185" s="67"/>
      <c r="GC185" s="67"/>
      <c r="GD185" s="67"/>
      <c r="GE185" s="67"/>
      <c r="GF185" s="67"/>
      <c r="GG185" s="67"/>
      <c r="GH185" s="67"/>
      <c r="GI185" s="67"/>
      <c r="GJ185" s="67"/>
      <c r="GK185" s="67"/>
      <c r="GL185" s="67"/>
      <c r="GM185" s="67"/>
      <c r="GN185" s="67"/>
      <c r="GO185" s="67"/>
      <c r="GP185" s="67"/>
      <c r="GQ185" s="67"/>
      <c r="GR185" s="67"/>
      <c r="GS185" s="67"/>
      <c r="GT185" s="67"/>
      <c r="GU185" s="67"/>
      <c r="GV185" s="67"/>
      <c r="GW185" s="67"/>
      <c r="GX185" s="67"/>
      <c r="GY185" s="67"/>
      <c r="GZ185" s="67"/>
      <c r="HA185" s="67"/>
      <c r="HB185" s="67"/>
      <c r="HC185" s="67"/>
      <c r="HD185" s="67"/>
      <c r="HE185" s="67"/>
      <c r="HF185" s="67"/>
      <c r="HG185" s="67"/>
      <c r="HH185" s="67"/>
      <c r="HI185" s="67"/>
      <c r="HJ185" s="67"/>
      <c r="HK185" s="67"/>
      <c r="HL185" s="67"/>
      <c r="HM185" s="67"/>
      <c r="HN185" s="67"/>
      <c r="HO185" s="67"/>
      <c r="HP185" s="67"/>
      <c r="HQ185" s="67"/>
      <c r="HR185" s="67"/>
      <c r="HS185" s="67"/>
      <c r="HT185" s="67"/>
      <c r="HU185" s="67"/>
      <c r="HV185" s="67"/>
      <c r="HW185" s="67"/>
      <c r="HX185" s="67"/>
      <c r="HY185" s="67"/>
      <c r="HZ185" s="67"/>
      <c r="IA185" s="67"/>
      <c r="IB185" s="67"/>
      <c r="IC185" s="67"/>
      <c r="ID185" s="67"/>
      <c r="IE185" s="67"/>
      <c r="IF185" s="67"/>
      <c r="IG185" s="67"/>
      <c r="IH185" s="67"/>
      <c r="II185" s="67"/>
      <c r="IJ185" s="67"/>
      <c r="IK185" s="67"/>
    </row>
    <row r="186" spans="1:245" ht="15.75" hidden="1" outlineLevel="1">
      <c r="A186" s="180">
        <v>20</v>
      </c>
      <c r="B186" s="180"/>
      <c r="C186" s="181"/>
      <c r="D186" s="202" t="s">
        <v>613</v>
      </c>
      <c r="E186" s="183">
        <f t="shared" si="5"/>
        <v>7.434</v>
      </c>
      <c r="F186" s="183"/>
      <c r="G186" s="183">
        <v>7.434</v>
      </c>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c r="FO186" s="67"/>
      <c r="FP186" s="67"/>
      <c r="FQ186" s="67"/>
      <c r="FR186" s="67"/>
      <c r="FS186" s="67"/>
      <c r="FT186" s="67"/>
      <c r="FU186" s="67"/>
      <c r="FV186" s="67"/>
      <c r="FW186" s="67"/>
      <c r="FX186" s="67"/>
      <c r="FY186" s="67"/>
      <c r="FZ186" s="67"/>
      <c r="GA186" s="67"/>
      <c r="GB186" s="67"/>
      <c r="GC186" s="67"/>
      <c r="GD186" s="67"/>
      <c r="GE186" s="67"/>
      <c r="GF186" s="67"/>
      <c r="GG186" s="67"/>
      <c r="GH186" s="67"/>
      <c r="GI186" s="67"/>
      <c r="GJ186" s="67"/>
      <c r="GK186" s="67"/>
      <c r="GL186" s="67"/>
      <c r="GM186" s="67"/>
      <c r="GN186" s="67"/>
      <c r="GO186" s="67"/>
      <c r="GP186" s="67"/>
      <c r="GQ186" s="67"/>
      <c r="GR186" s="67"/>
      <c r="GS186" s="67"/>
      <c r="GT186" s="67"/>
      <c r="GU186" s="67"/>
      <c r="GV186" s="67"/>
      <c r="GW186" s="67"/>
      <c r="GX186" s="67"/>
      <c r="GY186" s="67"/>
      <c r="GZ186" s="67"/>
      <c r="HA186" s="67"/>
      <c r="HB186" s="67"/>
      <c r="HC186" s="67"/>
      <c r="HD186" s="67"/>
      <c r="HE186" s="67"/>
      <c r="HF186" s="67"/>
      <c r="HG186" s="67"/>
      <c r="HH186" s="67"/>
      <c r="HI186" s="67"/>
      <c r="HJ186" s="67"/>
      <c r="HK186" s="67"/>
      <c r="HL186" s="67"/>
      <c r="HM186" s="67"/>
      <c r="HN186" s="67"/>
      <c r="HO186" s="67"/>
      <c r="HP186" s="67"/>
      <c r="HQ186" s="67"/>
      <c r="HR186" s="67"/>
      <c r="HS186" s="67"/>
      <c r="HT186" s="67"/>
      <c r="HU186" s="67"/>
      <c r="HV186" s="67"/>
      <c r="HW186" s="67"/>
      <c r="HX186" s="67"/>
      <c r="HY186" s="67"/>
      <c r="HZ186" s="67"/>
      <c r="IA186" s="67"/>
      <c r="IB186" s="67"/>
      <c r="IC186" s="67"/>
      <c r="ID186" s="67"/>
      <c r="IE186" s="67"/>
      <c r="IF186" s="67"/>
      <c r="IG186" s="67"/>
      <c r="IH186" s="67"/>
      <c r="II186" s="67"/>
      <c r="IJ186" s="67"/>
      <c r="IK186" s="67"/>
    </row>
    <row r="187" spans="1:245" ht="15.75" hidden="1" outlineLevel="1">
      <c r="A187" s="180">
        <v>21</v>
      </c>
      <c r="B187" s="180"/>
      <c r="C187" s="181"/>
      <c r="D187" s="202" t="s">
        <v>614</v>
      </c>
      <c r="E187" s="183">
        <f t="shared" si="5"/>
        <v>53</v>
      </c>
      <c r="F187" s="183">
        <v>30</v>
      </c>
      <c r="G187" s="183">
        <v>23</v>
      </c>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c r="FO187" s="67"/>
      <c r="FP187" s="67"/>
      <c r="FQ187" s="67"/>
      <c r="FR187" s="67"/>
      <c r="FS187" s="67"/>
      <c r="FT187" s="67"/>
      <c r="FU187" s="67"/>
      <c r="FV187" s="67"/>
      <c r="FW187" s="67"/>
      <c r="FX187" s="67"/>
      <c r="FY187" s="67"/>
      <c r="FZ187" s="67"/>
      <c r="GA187" s="67"/>
      <c r="GB187" s="67"/>
      <c r="GC187" s="67"/>
      <c r="GD187" s="67"/>
      <c r="GE187" s="67"/>
      <c r="GF187" s="67"/>
      <c r="GG187" s="67"/>
      <c r="GH187" s="67"/>
      <c r="GI187" s="67"/>
      <c r="GJ187" s="67"/>
      <c r="GK187" s="67"/>
      <c r="GL187" s="67"/>
      <c r="GM187" s="67"/>
      <c r="GN187" s="67"/>
      <c r="GO187" s="67"/>
      <c r="GP187" s="67"/>
      <c r="GQ187" s="67"/>
      <c r="GR187" s="67"/>
      <c r="GS187" s="67"/>
      <c r="GT187" s="67"/>
      <c r="GU187" s="67"/>
      <c r="GV187" s="67"/>
      <c r="GW187" s="67"/>
      <c r="GX187" s="67"/>
      <c r="GY187" s="67"/>
      <c r="GZ187" s="67"/>
      <c r="HA187" s="67"/>
      <c r="HB187" s="67"/>
      <c r="HC187" s="67"/>
      <c r="HD187" s="67"/>
      <c r="HE187" s="67"/>
      <c r="HF187" s="67"/>
      <c r="HG187" s="67"/>
      <c r="HH187" s="67"/>
      <c r="HI187" s="67"/>
      <c r="HJ187" s="67"/>
      <c r="HK187" s="67"/>
      <c r="HL187" s="67"/>
      <c r="HM187" s="67"/>
      <c r="HN187" s="67"/>
      <c r="HO187" s="67"/>
      <c r="HP187" s="67"/>
      <c r="HQ187" s="67"/>
      <c r="HR187" s="67"/>
      <c r="HS187" s="67"/>
      <c r="HT187" s="67"/>
      <c r="HU187" s="67"/>
      <c r="HV187" s="67"/>
      <c r="HW187" s="67"/>
      <c r="HX187" s="67"/>
      <c r="HY187" s="67"/>
      <c r="HZ187" s="67"/>
      <c r="IA187" s="67"/>
      <c r="IB187" s="67"/>
      <c r="IC187" s="67"/>
      <c r="ID187" s="67"/>
      <c r="IE187" s="67"/>
      <c r="IF187" s="67"/>
      <c r="IG187" s="67"/>
      <c r="IH187" s="67"/>
      <c r="II187" s="67"/>
      <c r="IJ187" s="67"/>
      <c r="IK187" s="67"/>
    </row>
    <row r="188" spans="1:245" ht="15.75" hidden="1" outlineLevel="1">
      <c r="A188" s="180">
        <v>22</v>
      </c>
      <c r="B188" s="180"/>
      <c r="C188" s="181"/>
      <c r="D188" s="188" t="s">
        <v>594</v>
      </c>
      <c r="E188" s="183">
        <f t="shared" si="5"/>
        <v>105.95599999999999</v>
      </c>
      <c r="F188" s="183">
        <v>60.03499999999998</v>
      </c>
      <c r="G188" s="183">
        <v>45.921</v>
      </c>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c r="FO188" s="67"/>
      <c r="FP188" s="67"/>
      <c r="FQ188" s="67"/>
      <c r="FR188" s="67"/>
      <c r="FS188" s="67"/>
      <c r="FT188" s="67"/>
      <c r="FU188" s="67"/>
      <c r="FV188" s="67"/>
      <c r="FW188" s="67"/>
      <c r="FX188" s="67"/>
      <c r="FY188" s="67"/>
      <c r="FZ188" s="67"/>
      <c r="GA188" s="67"/>
      <c r="GB188" s="67"/>
      <c r="GC188" s="67"/>
      <c r="GD188" s="67"/>
      <c r="GE188" s="67"/>
      <c r="GF188" s="67"/>
      <c r="GG188" s="67"/>
      <c r="GH188" s="67"/>
      <c r="GI188" s="67"/>
      <c r="GJ188" s="67"/>
      <c r="GK188" s="67"/>
      <c r="GL188" s="67"/>
      <c r="GM188" s="67"/>
      <c r="GN188" s="67"/>
      <c r="GO188" s="67"/>
      <c r="GP188" s="67"/>
      <c r="GQ188" s="67"/>
      <c r="GR188" s="67"/>
      <c r="GS188" s="67"/>
      <c r="GT188" s="67"/>
      <c r="GU188" s="67"/>
      <c r="GV188" s="67"/>
      <c r="GW188" s="67"/>
      <c r="GX188" s="67"/>
      <c r="GY188" s="67"/>
      <c r="GZ188" s="67"/>
      <c r="HA188" s="67"/>
      <c r="HB188" s="67"/>
      <c r="HC188" s="67"/>
      <c r="HD188" s="67"/>
      <c r="HE188" s="67"/>
      <c r="HF188" s="67"/>
      <c r="HG188" s="67"/>
      <c r="HH188" s="67"/>
      <c r="HI188" s="67"/>
      <c r="HJ188" s="67"/>
      <c r="HK188" s="67"/>
      <c r="HL188" s="67"/>
      <c r="HM188" s="67"/>
      <c r="HN188" s="67"/>
      <c r="HO188" s="67"/>
      <c r="HP188" s="67"/>
      <c r="HQ188" s="67"/>
      <c r="HR188" s="67"/>
      <c r="HS188" s="67"/>
      <c r="HT188" s="67"/>
      <c r="HU188" s="67"/>
      <c r="HV188" s="67"/>
      <c r="HW188" s="67"/>
      <c r="HX188" s="67"/>
      <c r="HY188" s="67"/>
      <c r="HZ188" s="67"/>
      <c r="IA188" s="67"/>
      <c r="IB188" s="67"/>
      <c r="IC188" s="67"/>
      <c r="ID188" s="67"/>
      <c r="IE188" s="67"/>
      <c r="IF188" s="67"/>
      <c r="IG188" s="67"/>
      <c r="IH188" s="67"/>
      <c r="II188" s="67"/>
      <c r="IJ188" s="67"/>
      <c r="IK188" s="67"/>
    </row>
    <row r="189" spans="1:245" ht="31.5" hidden="1" outlineLevel="1">
      <c r="A189" s="180">
        <v>23</v>
      </c>
      <c r="B189" s="180"/>
      <c r="C189" s="181"/>
      <c r="D189" s="185" t="s">
        <v>615</v>
      </c>
      <c r="E189" s="183">
        <f t="shared" si="5"/>
        <v>97.06000000000006</v>
      </c>
      <c r="F189" s="183">
        <v>97.06000000000006</v>
      </c>
      <c r="G189" s="183"/>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c r="FO189" s="67"/>
      <c r="FP189" s="67"/>
      <c r="FQ189" s="67"/>
      <c r="FR189" s="67"/>
      <c r="FS189" s="67"/>
      <c r="FT189" s="67"/>
      <c r="FU189" s="67"/>
      <c r="FV189" s="67"/>
      <c r="FW189" s="67"/>
      <c r="FX189" s="67"/>
      <c r="FY189" s="67"/>
      <c r="FZ189" s="67"/>
      <c r="GA189" s="67"/>
      <c r="GB189" s="67"/>
      <c r="GC189" s="67"/>
      <c r="GD189" s="67"/>
      <c r="GE189" s="67"/>
      <c r="GF189" s="67"/>
      <c r="GG189" s="67"/>
      <c r="GH189" s="67"/>
      <c r="GI189" s="67"/>
      <c r="GJ189" s="67"/>
      <c r="GK189" s="67"/>
      <c r="GL189" s="67"/>
      <c r="GM189" s="67"/>
      <c r="GN189" s="67"/>
      <c r="GO189" s="67"/>
      <c r="GP189" s="67"/>
      <c r="GQ189" s="67"/>
      <c r="GR189" s="67"/>
      <c r="GS189" s="67"/>
      <c r="GT189" s="67"/>
      <c r="GU189" s="67"/>
      <c r="GV189" s="67"/>
      <c r="GW189" s="67"/>
      <c r="GX189" s="67"/>
      <c r="GY189" s="67"/>
      <c r="GZ189" s="67"/>
      <c r="HA189" s="67"/>
      <c r="HB189" s="67"/>
      <c r="HC189" s="67"/>
      <c r="HD189" s="67"/>
      <c r="HE189" s="67"/>
      <c r="HF189" s="67"/>
      <c r="HG189" s="67"/>
      <c r="HH189" s="67"/>
      <c r="HI189" s="67"/>
      <c r="HJ189" s="67"/>
      <c r="HK189" s="67"/>
      <c r="HL189" s="67"/>
      <c r="HM189" s="67"/>
      <c r="HN189" s="67"/>
      <c r="HO189" s="67"/>
      <c r="HP189" s="67"/>
      <c r="HQ189" s="67"/>
      <c r="HR189" s="67"/>
      <c r="HS189" s="67"/>
      <c r="HT189" s="67"/>
      <c r="HU189" s="67"/>
      <c r="HV189" s="67"/>
      <c r="HW189" s="67"/>
      <c r="HX189" s="67"/>
      <c r="HY189" s="67"/>
      <c r="HZ189" s="67"/>
      <c r="IA189" s="67"/>
      <c r="IB189" s="67"/>
      <c r="IC189" s="67"/>
      <c r="ID189" s="67"/>
      <c r="IE189" s="67"/>
      <c r="IF189" s="67"/>
      <c r="IG189" s="67"/>
      <c r="IH189" s="67"/>
      <c r="II189" s="67"/>
      <c r="IJ189" s="67"/>
      <c r="IK189" s="67"/>
    </row>
    <row r="190" spans="1:245" ht="15.75" hidden="1" outlineLevel="1">
      <c r="A190" s="180">
        <v>24</v>
      </c>
      <c r="B190" s="180"/>
      <c r="C190" s="181"/>
      <c r="D190" s="188" t="s">
        <v>616</v>
      </c>
      <c r="E190" s="183">
        <f t="shared" si="5"/>
        <v>0.945</v>
      </c>
      <c r="F190" s="183">
        <v>0.945</v>
      </c>
      <c r="G190" s="183"/>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c r="FO190" s="67"/>
      <c r="FP190" s="67"/>
      <c r="FQ190" s="67"/>
      <c r="FR190" s="67"/>
      <c r="FS190" s="67"/>
      <c r="FT190" s="67"/>
      <c r="FU190" s="67"/>
      <c r="FV190" s="67"/>
      <c r="FW190" s="67"/>
      <c r="FX190" s="67"/>
      <c r="FY190" s="67"/>
      <c r="FZ190" s="67"/>
      <c r="GA190" s="67"/>
      <c r="GB190" s="67"/>
      <c r="GC190" s="67"/>
      <c r="GD190" s="67"/>
      <c r="GE190" s="67"/>
      <c r="GF190" s="67"/>
      <c r="GG190" s="67"/>
      <c r="GH190" s="67"/>
      <c r="GI190" s="67"/>
      <c r="GJ190" s="67"/>
      <c r="GK190" s="67"/>
      <c r="GL190" s="67"/>
      <c r="GM190" s="67"/>
      <c r="GN190" s="67"/>
      <c r="GO190" s="67"/>
      <c r="GP190" s="67"/>
      <c r="GQ190" s="67"/>
      <c r="GR190" s="67"/>
      <c r="GS190" s="67"/>
      <c r="GT190" s="67"/>
      <c r="GU190" s="67"/>
      <c r="GV190" s="67"/>
      <c r="GW190" s="67"/>
      <c r="GX190" s="67"/>
      <c r="GY190" s="67"/>
      <c r="GZ190" s="67"/>
      <c r="HA190" s="67"/>
      <c r="HB190" s="67"/>
      <c r="HC190" s="67"/>
      <c r="HD190" s="67"/>
      <c r="HE190" s="67"/>
      <c r="HF190" s="67"/>
      <c r="HG190" s="67"/>
      <c r="HH190" s="67"/>
      <c r="HI190" s="67"/>
      <c r="HJ190" s="67"/>
      <c r="HK190" s="67"/>
      <c r="HL190" s="67"/>
      <c r="HM190" s="67"/>
      <c r="HN190" s="67"/>
      <c r="HO190" s="67"/>
      <c r="HP190" s="67"/>
      <c r="HQ190" s="67"/>
      <c r="HR190" s="67"/>
      <c r="HS190" s="67"/>
      <c r="HT190" s="67"/>
      <c r="HU190" s="67"/>
      <c r="HV190" s="67"/>
      <c r="HW190" s="67"/>
      <c r="HX190" s="67"/>
      <c r="HY190" s="67"/>
      <c r="HZ190" s="67"/>
      <c r="IA190" s="67"/>
      <c r="IB190" s="67"/>
      <c r="IC190" s="67"/>
      <c r="ID190" s="67"/>
      <c r="IE190" s="67"/>
      <c r="IF190" s="67"/>
      <c r="IG190" s="67"/>
      <c r="IH190" s="67"/>
      <c r="II190" s="67"/>
      <c r="IJ190" s="67"/>
      <c r="IK190" s="67"/>
    </row>
    <row r="191" spans="1:245" s="72" customFormat="1" ht="15.75" collapsed="1">
      <c r="A191" s="180" t="s">
        <v>617</v>
      </c>
      <c r="B191" s="180"/>
      <c r="C191" s="181"/>
      <c r="D191" s="188" t="s">
        <v>618</v>
      </c>
      <c r="E191" s="183">
        <f>SUBTOTAL(9,E192:E207)</f>
        <v>1422.687465</v>
      </c>
      <c r="F191" s="183">
        <f>SUBTOTAL(9,F192:F207)</f>
        <v>30.718514999999968</v>
      </c>
      <c r="G191" s="183">
        <f>SUBTOTAL(9,G192:G207)</f>
        <v>1391.96895</v>
      </c>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4"/>
      <c r="CX191" s="74"/>
      <c r="CY191" s="74"/>
      <c r="CZ191" s="74"/>
      <c r="DA191" s="74"/>
      <c r="DB191" s="74"/>
      <c r="DC191" s="74"/>
      <c r="DD191" s="74"/>
      <c r="DE191" s="74"/>
      <c r="DF191" s="74"/>
      <c r="DG191" s="74"/>
      <c r="DH191" s="74"/>
      <c r="DI191" s="74"/>
      <c r="DJ191" s="74"/>
      <c r="DK191" s="74"/>
      <c r="DL191" s="74"/>
      <c r="DM191" s="74"/>
      <c r="DN191" s="74"/>
      <c r="DO191" s="74"/>
      <c r="DP191" s="74"/>
      <c r="DQ191" s="74"/>
      <c r="DR191" s="74"/>
      <c r="DS191" s="74"/>
      <c r="DT191" s="74"/>
      <c r="DU191" s="74"/>
      <c r="DV191" s="74"/>
      <c r="DW191" s="74"/>
      <c r="DX191" s="74"/>
      <c r="DY191" s="74"/>
      <c r="DZ191" s="74"/>
      <c r="EA191" s="74"/>
      <c r="EB191" s="74"/>
      <c r="EC191" s="74"/>
      <c r="ED191" s="74"/>
      <c r="EE191" s="74"/>
      <c r="EF191" s="74"/>
      <c r="EG191" s="74"/>
      <c r="EH191" s="74"/>
      <c r="EI191" s="74"/>
      <c r="EJ191" s="74"/>
      <c r="EK191" s="74"/>
      <c r="EL191" s="74"/>
      <c r="EM191" s="74"/>
      <c r="EN191" s="74"/>
      <c r="EO191" s="74"/>
      <c r="EP191" s="74"/>
      <c r="EQ191" s="74"/>
      <c r="ER191" s="74"/>
      <c r="ES191" s="74"/>
      <c r="ET191" s="74"/>
      <c r="EU191" s="74"/>
      <c r="EV191" s="74"/>
      <c r="EW191" s="74"/>
      <c r="EX191" s="74"/>
      <c r="EY191" s="74"/>
      <c r="EZ191" s="74"/>
      <c r="FA191" s="74"/>
      <c r="FB191" s="74"/>
      <c r="FC191" s="74"/>
      <c r="FD191" s="74"/>
      <c r="FE191" s="74"/>
      <c r="FF191" s="74"/>
      <c r="FG191" s="74"/>
      <c r="FH191" s="74"/>
      <c r="FI191" s="74"/>
      <c r="FJ191" s="74"/>
      <c r="FK191" s="74"/>
      <c r="FL191" s="74"/>
      <c r="FM191" s="74"/>
      <c r="FN191" s="74"/>
      <c r="FO191" s="74"/>
      <c r="FP191" s="74"/>
      <c r="FQ191" s="74"/>
      <c r="FR191" s="74"/>
      <c r="FS191" s="74"/>
      <c r="FT191" s="74"/>
      <c r="FU191" s="74"/>
      <c r="FV191" s="74"/>
      <c r="FW191" s="74"/>
      <c r="FX191" s="74"/>
      <c r="FY191" s="74"/>
      <c r="FZ191" s="74"/>
      <c r="GA191" s="74"/>
      <c r="GB191" s="74"/>
      <c r="GC191" s="74"/>
      <c r="GD191" s="74"/>
      <c r="GE191" s="74"/>
      <c r="GF191" s="74"/>
      <c r="GG191" s="74"/>
      <c r="GH191" s="74"/>
      <c r="GI191" s="74"/>
      <c r="GJ191" s="74"/>
      <c r="GK191" s="74"/>
      <c r="GL191" s="74"/>
      <c r="GM191" s="74"/>
      <c r="GN191" s="74"/>
      <c r="GO191" s="74"/>
      <c r="GP191" s="74"/>
      <c r="GQ191" s="74"/>
      <c r="GR191" s="74"/>
      <c r="GS191" s="74"/>
      <c r="GT191" s="74"/>
      <c r="GU191" s="74"/>
      <c r="GV191" s="74"/>
      <c r="GW191" s="74"/>
      <c r="GX191" s="74"/>
      <c r="GY191" s="74"/>
      <c r="GZ191" s="74"/>
      <c r="HA191" s="74"/>
      <c r="HB191" s="74"/>
      <c r="HC191" s="74"/>
      <c r="HD191" s="74"/>
      <c r="HE191" s="74"/>
      <c r="HF191" s="74"/>
      <c r="HG191" s="74"/>
      <c r="HH191" s="74"/>
      <c r="HI191" s="74"/>
      <c r="HJ191" s="74"/>
      <c r="HK191" s="74"/>
      <c r="HL191" s="74"/>
      <c r="HM191" s="74"/>
      <c r="HN191" s="74"/>
      <c r="HO191" s="74"/>
      <c r="HP191" s="74"/>
      <c r="HQ191" s="74"/>
      <c r="HR191" s="74"/>
      <c r="HS191" s="74"/>
      <c r="HT191" s="74"/>
      <c r="HU191" s="74"/>
      <c r="HV191" s="74"/>
      <c r="HW191" s="74"/>
      <c r="HX191" s="74"/>
      <c r="HY191" s="74"/>
      <c r="HZ191" s="74"/>
      <c r="IA191" s="74"/>
      <c r="IB191" s="74"/>
      <c r="IC191" s="74"/>
      <c r="ID191" s="74"/>
      <c r="IE191" s="74"/>
      <c r="IF191" s="74"/>
      <c r="IG191" s="74"/>
      <c r="IH191" s="74"/>
      <c r="II191" s="74"/>
      <c r="IJ191" s="74"/>
      <c r="IK191" s="74"/>
    </row>
    <row r="192" spans="1:245" ht="15.75" hidden="1" outlineLevel="1">
      <c r="A192" s="180">
        <v>1</v>
      </c>
      <c r="B192" s="180"/>
      <c r="C192" s="181"/>
      <c r="D192" s="188" t="s">
        <v>619</v>
      </c>
      <c r="E192" s="183">
        <f>F192+G192</f>
        <v>1.7269359999999985</v>
      </c>
      <c r="F192" s="183">
        <v>1.7269359999999985</v>
      </c>
      <c r="G192" s="183"/>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c r="FO192" s="67"/>
      <c r="FP192" s="67"/>
      <c r="FQ192" s="67"/>
      <c r="FR192" s="67"/>
      <c r="FS192" s="67"/>
      <c r="FT192" s="67"/>
      <c r="FU192" s="67"/>
      <c r="FV192" s="67"/>
      <c r="FW192" s="67"/>
      <c r="FX192" s="67"/>
      <c r="FY192" s="67"/>
      <c r="FZ192" s="67"/>
      <c r="GA192" s="67"/>
      <c r="GB192" s="67"/>
      <c r="GC192" s="67"/>
      <c r="GD192" s="67"/>
      <c r="GE192" s="67"/>
      <c r="GF192" s="67"/>
      <c r="GG192" s="67"/>
      <c r="GH192" s="67"/>
      <c r="GI192" s="67"/>
      <c r="GJ192" s="67"/>
      <c r="GK192" s="67"/>
      <c r="GL192" s="67"/>
      <c r="GM192" s="67"/>
      <c r="GN192" s="67"/>
      <c r="GO192" s="67"/>
      <c r="GP192" s="67"/>
      <c r="GQ192" s="67"/>
      <c r="GR192" s="67"/>
      <c r="GS192" s="67"/>
      <c r="GT192" s="67"/>
      <c r="GU192" s="67"/>
      <c r="GV192" s="67"/>
      <c r="GW192" s="67"/>
      <c r="GX192" s="67"/>
      <c r="GY192" s="67"/>
      <c r="GZ192" s="67"/>
      <c r="HA192" s="67"/>
      <c r="HB192" s="67"/>
      <c r="HC192" s="67"/>
      <c r="HD192" s="67"/>
      <c r="HE192" s="67"/>
      <c r="HF192" s="67"/>
      <c r="HG192" s="67"/>
      <c r="HH192" s="67"/>
      <c r="HI192" s="67"/>
      <c r="HJ192" s="67"/>
      <c r="HK192" s="67"/>
      <c r="HL192" s="67"/>
      <c r="HM192" s="67"/>
      <c r="HN192" s="67"/>
      <c r="HO192" s="67"/>
      <c r="HP192" s="67"/>
      <c r="HQ192" s="67"/>
      <c r="HR192" s="67"/>
      <c r="HS192" s="67"/>
      <c r="HT192" s="67"/>
      <c r="HU192" s="67"/>
      <c r="HV192" s="67"/>
      <c r="HW192" s="67"/>
      <c r="HX192" s="67"/>
      <c r="HY192" s="67"/>
      <c r="HZ192" s="67"/>
      <c r="IA192" s="67"/>
      <c r="IB192" s="67"/>
      <c r="IC192" s="67"/>
      <c r="ID192" s="67"/>
      <c r="IE192" s="67"/>
      <c r="IF192" s="67"/>
      <c r="IG192" s="67"/>
      <c r="IH192" s="67"/>
      <c r="II192" s="67"/>
      <c r="IJ192" s="67"/>
      <c r="IK192" s="67"/>
    </row>
    <row r="193" spans="1:245" ht="15.75" hidden="1" outlineLevel="1">
      <c r="A193" s="180">
        <v>2</v>
      </c>
      <c r="B193" s="180"/>
      <c r="C193" s="181"/>
      <c r="D193" s="188" t="s">
        <v>620</v>
      </c>
      <c r="E193" s="183">
        <f aca="true" t="shared" si="6" ref="E193:E207">F193+G193</f>
        <v>4.038721000000001</v>
      </c>
      <c r="F193" s="183">
        <v>4.038721000000001</v>
      </c>
      <c r="G193" s="183"/>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c r="FO193" s="67"/>
      <c r="FP193" s="67"/>
      <c r="FQ193" s="67"/>
      <c r="FR193" s="67"/>
      <c r="FS193" s="67"/>
      <c r="FT193" s="67"/>
      <c r="FU193" s="67"/>
      <c r="FV193" s="67"/>
      <c r="FW193" s="67"/>
      <c r="FX193" s="67"/>
      <c r="FY193" s="67"/>
      <c r="FZ193" s="67"/>
      <c r="GA193" s="67"/>
      <c r="GB193" s="67"/>
      <c r="GC193" s="67"/>
      <c r="GD193" s="67"/>
      <c r="GE193" s="67"/>
      <c r="GF193" s="67"/>
      <c r="GG193" s="67"/>
      <c r="GH193" s="67"/>
      <c r="GI193" s="67"/>
      <c r="GJ193" s="67"/>
      <c r="GK193" s="67"/>
      <c r="GL193" s="67"/>
      <c r="GM193" s="67"/>
      <c r="GN193" s="67"/>
      <c r="GO193" s="67"/>
      <c r="GP193" s="67"/>
      <c r="GQ193" s="67"/>
      <c r="GR193" s="67"/>
      <c r="GS193" s="67"/>
      <c r="GT193" s="67"/>
      <c r="GU193" s="67"/>
      <c r="GV193" s="67"/>
      <c r="GW193" s="67"/>
      <c r="GX193" s="67"/>
      <c r="GY193" s="67"/>
      <c r="GZ193" s="67"/>
      <c r="HA193" s="67"/>
      <c r="HB193" s="67"/>
      <c r="HC193" s="67"/>
      <c r="HD193" s="67"/>
      <c r="HE193" s="67"/>
      <c r="HF193" s="67"/>
      <c r="HG193" s="67"/>
      <c r="HH193" s="67"/>
      <c r="HI193" s="67"/>
      <c r="HJ193" s="67"/>
      <c r="HK193" s="67"/>
      <c r="HL193" s="67"/>
      <c r="HM193" s="67"/>
      <c r="HN193" s="67"/>
      <c r="HO193" s="67"/>
      <c r="HP193" s="67"/>
      <c r="HQ193" s="67"/>
      <c r="HR193" s="67"/>
      <c r="HS193" s="67"/>
      <c r="HT193" s="67"/>
      <c r="HU193" s="67"/>
      <c r="HV193" s="67"/>
      <c r="HW193" s="67"/>
      <c r="HX193" s="67"/>
      <c r="HY193" s="67"/>
      <c r="HZ193" s="67"/>
      <c r="IA193" s="67"/>
      <c r="IB193" s="67"/>
      <c r="IC193" s="67"/>
      <c r="ID193" s="67"/>
      <c r="IE193" s="67"/>
      <c r="IF193" s="67"/>
      <c r="IG193" s="67"/>
      <c r="IH193" s="67"/>
      <c r="II193" s="67"/>
      <c r="IJ193" s="67"/>
      <c r="IK193" s="67"/>
    </row>
    <row r="194" spans="1:245" ht="15.75" hidden="1" outlineLevel="1">
      <c r="A194" s="180">
        <v>3</v>
      </c>
      <c r="B194" s="180"/>
      <c r="C194" s="181"/>
      <c r="D194" s="188" t="s">
        <v>621</v>
      </c>
      <c r="E194" s="183">
        <f t="shared" si="6"/>
        <v>2.0022839999999995</v>
      </c>
      <c r="F194" s="183">
        <v>2.0022839999999995</v>
      </c>
      <c r="G194" s="183"/>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c r="FO194" s="67"/>
      <c r="FP194" s="67"/>
      <c r="FQ194" s="67"/>
      <c r="FR194" s="67"/>
      <c r="FS194" s="67"/>
      <c r="FT194" s="67"/>
      <c r="FU194" s="67"/>
      <c r="FV194" s="67"/>
      <c r="FW194" s="67"/>
      <c r="FX194" s="67"/>
      <c r="FY194" s="67"/>
      <c r="FZ194" s="67"/>
      <c r="GA194" s="67"/>
      <c r="GB194" s="67"/>
      <c r="GC194" s="67"/>
      <c r="GD194" s="67"/>
      <c r="GE194" s="67"/>
      <c r="GF194" s="67"/>
      <c r="GG194" s="67"/>
      <c r="GH194" s="67"/>
      <c r="GI194" s="67"/>
      <c r="GJ194" s="67"/>
      <c r="GK194" s="67"/>
      <c r="GL194" s="67"/>
      <c r="GM194" s="67"/>
      <c r="GN194" s="67"/>
      <c r="GO194" s="67"/>
      <c r="GP194" s="67"/>
      <c r="GQ194" s="67"/>
      <c r="GR194" s="67"/>
      <c r="GS194" s="67"/>
      <c r="GT194" s="67"/>
      <c r="GU194" s="67"/>
      <c r="GV194" s="67"/>
      <c r="GW194" s="67"/>
      <c r="GX194" s="67"/>
      <c r="GY194" s="67"/>
      <c r="GZ194" s="67"/>
      <c r="HA194" s="67"/>
      <c r="HB194" s="67"/>
      <c r="HC194" s="67"/>
      <c r="HD194" s="67"/>
      <c r="HE194" s="67"/>
      <c r="HF194" s="67"/>
      <c r="HG194" s="67"/>
      <c r="HH194" s="67"/>
      <c r="HI194" s="67"/>
      <c r="HJ194" s="67"/>
      <c r="HK194" s="67"/>
      <c r="HL194" s="67"/>
      <c r="HM194" s="67"/>
      <c r="HN194" s="67"/>
      <c r="HO194" s="67"/>
      <c r="HP194" s="67"/>
      <c r="HQ194" s="67"/>
      <c r="HR194" s="67"/>
      <c r="HS194" s="67"/>
      <c r="HT194" s="67"/>
      <c r="HU194" s="67"/>
      <c r="HV194" s="67"/>
      <c r="HW194" s="67"/>
      <c r="HX194" s="67"/>
      <c r="HY194" s="67"/>
      <c r="HZ194" s="67"/>
      <c r="IA194" s="67"/>
      <c r="IB194" s="67"/>
      <c r="IC194" s="67"/>
      <c r="ID194" s="67"/>
      <c r="IE194" s="67"/>
      <c r="IF194" s="67"/>
      <c r="IG194" s="67"/>
      <c r="IH194" s="67"/>
      <c r="II194" s="67"/>
      <c r="IJ194" s="67"/>
      <c r="IK194" s="67"/>
    </row>
    <row r="195" spans="1:245" ht="15.75" hidden="1" outlineLevel="1">
      <c r="A195" s="180">
        <v>4</v>
      </c>
      <c r="B195" s="180"/>
      <c r="C195" s="181"/>
      <c r="D195" s="188" t="s">
        <v>467</v>
      </c>
      <c r="E195" s="183">
        <f t="shared" si="6"/>
        <v>0.0010000000000047748</v>
      </c>
      <c r="F195" s="183">
        <v>0.0010000000000047748</v>
      </c>
      <c r="G195" s="183"/>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c r="FO195" s="67"/>
      <c r="FP195" s="67"/>
      <c r="FQ195" s="67"/>
      <c r="FR195" s="67"/>
      <c r="FS195" s="67"/>
      <c r="FT195" s="67"/>
      <c r="FU195" s="67"/>
      <c r="FV195" s="67"/>
      <c r="FW195" s="67"/>
      <c r="FX195" s="67"/>
      <c r="FY195" s="67"/>
      <c r="FZ195" s="67"/>
      <c r="GA195" s="67"/>
      <c r="GB195" s="67"/>
      <c r="GC195" s="67"/>
      <c r="GD195" s="67"/>
      <c r="GE195" s="67"/>
      <c r="GF195" s="67"/>
      <c r="GG195" s="67"/>
      <c r="GH195" s="67"/>
      <c r="GI195" s="67"/>
      <c r="GJ195" s="67"/>
      <c r="GK195" s="67"/>
      <c r="GL195" s="67"/>
      <c r="GM195" s="67"/>
      <c r="GN195" s="67"/>
      <c r="GO195" s="67"/>
      <c r="GP195" s="67"/>
      <c r="GQ195" s="67"/>
      <c r="GR195" s="67"/>
      <c r="GS195" s="67"/>
      <c r="GT195" s="67"/>
      <c r="GU195" s="67"/>
      <c r="GV195" s="67"/>
      <c r="GW195" s="67"/>
      <c r="GX195" s="67"/>
      <c r="GY195" s="67"/>
      <c r="GZ195" s="67"/>
      <c r="HA195" s="67"/>
      <c r="HB195" s="67"/>
      <c r="HC195" s="67"/>
      <c r="HD195" s="67"/>
      <c r="HE195" s="67"/>
      <c r="HF195" s="67"/>
      <c r="HG195" s="67"/>
      <c r="HH195" s="67"/>
      <c r="HI195" s="67"/>
      <c r="HJ195" s="67"/>
      <c r="HK195" s="67"/>
      <c r="HL195" s="67"/>
      <c r="HM195" s="67"/>
      <c r="HN195" s="67"/>
      <c r="HO195" s="67"/>
      <c r="HP195" s="67"/>
      <c r="HQ195" s="67"/>
      <c r="HR195" s="67"/>
      <c r="HS195" s="67"/>
      <c r="HT195" s="67"/>
      <c r="HU195" s="67"/>
      <c r="HV195" s="67"/>
      <c r="HW195" s="67"/>
      <c r="HX195" s="67"/>
      <c r="HY195" s="67"/>
      <c r="HZ195" s="67"/>
      <c r="IA195" s="67"/>
      <c r="IB195" s="67"/>
      <c r="IC195" s="67"/>
      <c r="ID195" s="67"/>
      <c r="IE195" s="67"/>
      <c r="IF195" s="67"/>
      <c r="IG195" s="67"/>
      <c r="IH195" s="67"/>
      <c r="II195" s="67"/>
      <c r="IJ195" s="67"/>
      <c r="IK195" s="67"/>
    </row>
    <row r="196" spans="1:245" ht="31.5" hidden="1" outlineLevel="1">
      <c r="A196" s="180">
        <v>5</v>
      </c>
      <c r="B196" s="180"/>
      <c r="C196" s="181"/>
      <c r="D196" s="188" t="s">
        <v>468</v>
      </c>
      <c r="E196" s="183">
        <f t="shared" si="6"/>
        <v>0.0007200000000011642</v>
      </c>
      <c r="F196" s="183">
        <v>0.0007200000000011642</v>
      </c>
      <c r="G196" s="183"/>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c r="FO196" s="67"/>
      <c r="FP196" s="67"/>
      <c r="FQ196" s="67"/>
      <c r="FR196" s="67"/>
      <c r="FS196" s="67"/>
      <c r="FT196" s="67"/>
      <c r="FU196" s="67"/>
      <c r="FV196" s="67"/>
      <c r="FW196" s="67"/>
      <c r="FX196" s="67"/>
      <c r="FY196" s="67"/>
      <c r="FZ196" s="67"/>
      <c r="GA196" s="67"/>
      <c r="GB196" s="67"/>
      <c r="GC196" s="67"/>
      <c r="GD196" s="67"/>
      <c r="GE196" s="67"/>
      <c r="GF196" s="67"/>
      <c r="GG196" s="67"/>
      <c r="GH196" s="67"/>
      <c r="GI196" s="67"/>
      <c r="GJ196" s="67"/>
      <c r="GK196" s="67"/>
      <c r="GL196" s="67"/>
      <c r="GM196" s="67"/>
      <c r="GN196" s="67"/>
      <c r="GO196" s="67"/>
      <c r="GP196" s="67"/>
      <c r="GQ196" s="67"/>
      <c r="GR196" s="67"/>
      <c r="GS196" s="67"/>
      <c r="GT196" s="67"/>
      <c r="GU196" s="67"/>
      <c r="GV196" s="67"/>
      <c r="GW196" s="67"/>
      <c r="GX196" s="67"/>
      <c r="GY196" s="67"/>
      <c r="GZ196" s="67"/>
      <c r="HA196" s="67"/>
      <c r="HB196" s="67"/>
      <c r="HC196" s="67"/>
      <c r="HD196" s="67"/>
      <c r="HE196" s="67"/>
      <c r="HF196" s="67"/>
      <c r="HG196" s="67"/>
      <c r="HH196" s="67"/>
      <c r="HI196" s="67"/>
      <c r="HJ196" s="67"/>
      <c r="HK196" s="67"/>
      <c r="HL196" s="67"/>
      <c r="HM196" s="67"/>
      <c r="HN196" s="67"/>
      <c r="HO196" s="67"/>
      <c r="HP196" s="67"/>
      <c r="HQ196" s="67"/>
      <c r="HR196" s="67"/>
      <c r="HS196" s="67"/>
      <c r="HT196" s="67"/>
      <c r="HU196" s="67"/>
      <c r="HV196" s="67"/>
      <c r="HW196" s="67"/>
      <c r="HX196" s="67"/>
      <c r="HY196" s="67"/>
      <c r="HZ196" s="67"/>
      <c r="IA196" s="67"/>
      <c r="IB196" s="67"/>
      <c r="IC196" s="67"/>
      <c r="ID196" s="67"/>
      <c r="IE196" s="67"/>
      <c r="IF196" s="67"/>
      <c r="IG196" s="67"/>
      <c r="IH196" s="67"/>
      <c r="II196" s="67"/>
      <c r="IJ196" s="67"/>
      <c r="IK196" s="67"/>
    </row>
    <row r="197" spans="1:245" ht="31.5" hidden="1" outlineLevel="1">
      <c r="A197" s="180">
        <v>6</v>
      </c>
      <c r="B197" s="180"/>
      <c r="C197" s="181"/>
      <c r="D197" s="188" t="s">
        <v>469</v>
      </c>
      <c r="E197" s="183">
        <f t="shared" si="6"/>
        <v>7.000000000090267E-05</v>
      </c>
      <c r="F197" s="183">
        <v>7.000000000090267E-05</v>
      </c>
      <c r="G197" s="183"/>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c r="FO197" s="67"/>
      <c r="FP197" s="67"/>
      <c r="FQ197" s="67"/>
      <c r="FR197" s="67"/>
      <c r="FS197" s="67"/>
      <c r="FT197" s="67"/>
      <c r="FU197" s="67"/>
      <c r="FV197" s="67"/>
      <c r="FW197" s="67"/>
      <c r="FX197" s="67"/>
      <c r="FY197" s="67"/>
      <c r="FZ197" s="67"/>
      <c r="GA197" s="67"/>
      <c r="GB197" s="67"/>
      <c r="GC197" s="67"/>
      <c r="GD197" s="67"/>
      <c r="GE197" s="67"/>
      <c r="GF197" s="67"/>
      <c r="GG197" s="67"/>
      <c r="GH197" s="67"/>
      <c r="GI197" s="67"/>
      <c r="GJ197" s="67"/>
      <c r="GK197" s="67"/>
      <c r="GL197" s="67"/>
      <c r="GM197" s="67"/>
      <c r="GN197" s="67"/>
      <c r="GO197" s="67"/>
      <c r="GP197" s="67"/>
      <c r="GQ197" s="67"/>
      <c r="GR197" s="67"/>
      <c r="GS197" s="67"/>
      <c r="GT197" s="67"/>
      <c r="GU197" s="67"/>
      <c r="GV197" s="67"/>
      <c r="GW197" s="67"/>
      <c r="GX197" s="67"/>
      <c r="GY197" s="67"/>
      <c r="GZ197" s="67"/>
      <c r="HA197" s="67"/>
      <c r="HB197" s="67"/>
      <c r="HC197" s="67"/>
      <c r="HD197" s="67"/>
      <c r="HE197" s="67"/>
      <c r="HF197" s="67"/>
      <c r="HG197" s="67"/>
      <c r="HH197" s="67"/>
      <c r="HI197" s="67"/>
      <c r="HJ197" s="67"/>
      <c r="HK197" s="67"/>
      <c r="HL197" s="67"/>
      <c r="HM197" s="67"/>
      <c r="HN197" s="67"/>
      <c r="HO197" s="67"/>
      <c r="HP197" s="67"/>
      <c r="HQ197" s="67"/>
      <c r="HR197" s="67"/>
      <c r="HS197" s="67"/>
      <c r="HT197" s="67"/>
      <c r="HU197" s="67"/>
      <c r="HV197" s="67"/>
      <c r="HW197" s="67"/>
      <c r="HX197" s="67"/>
      <c r="HY197" s="67"/>
      <c r="HZ197" s="67"/>
      <c r="IA197" s="67"/>
      <c r="IB197" s="67"/>
      <c r="IC197" s="67"/>
      <c r="ID197" s="67"/>
      <c r="IE197" s="67"/>
      <c r="IF197" s="67"/>
      <c r="IG197" s="67"/>
      <c r="IH197" s="67"/>
      <c r="II197" s="67"/>
      <c r="IJ197" s="67"/>
      <c r="IK197" s="67"/>
    </row>
    <row r="198" spans="1:245" ht="31.5" hidden="1" outlineLevel="1">
      <c r="A198" s="180">
        <v>7</v>
      </c>
      <c r="B198" s="180"/>
      <c r="C198" s="181"/>
      <c r="D198" s="188" t="s">
        <v>622</v>
      </c>
      <c r="E198" s="183">
        <f t="shared" si="6"/>
        <v>3.3404999999999987</v>
      </c>
      <c r="F198" s="183">
        <v>3.3404999999999987</v>
      </c>
      <c r="G198" s="183"/>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c r="FO198" s="67"/>
      <c r="FP198" s="67"/>
      <c r="FQ198" s="67"/>
      <c r="FR198" s="67"/>
      <c r="FS198" s="67"/>
      <c r="FT198" s="67"/>
      <c r="FU198" s="67"/>
      <c r="FV198" s="67"/>
      <c r="FW198" s="67"/>
      <c r="FX198" s="67"/>
      <c r="FY198" s="67"/>
      <c r="FZ198" s="67"/>
      <c r="GA198" s="67"/>
      <c r="GB198" s="67"/>
      <c r="GC198" s="67"/>
      <c r="GD198" s="67"/>
      <c r="GE198" s="67"/>
      <c r="GF198" s="67"/>
      <c r="GG198" s="67"/>
      <c r="GH198" s="67"/>
      <c r="GI198" s="67"/>
      <c r="GJ198" s="67"/>
      <c r="GK198" s="67"/>
      <c r="GL198" s="67"/>
      <c r="GM198" s="67"/>
      <c r="GN198" s="67"/>
      <c r="GO198" s="67"/>
      <c r="GP198" s="67"/>
      <c r="GQ198" s="67"/>
      <c r="GR198" s="67"/>
      <c r="GS198" s="67"/>
      <c r="GT198" s="67"/>
      <c r="GU198" s="67"/>
      <c r="GV198" s="67"/>
      <c r="GW198" s="67"/>
      <c r="GX198" s="67"/>
      <c r="GY198" s="67"/>
      <c r="GZ198" s="67"/>
      <c r="HA198" s="67"/>
      <c r="HB198" s="67"/>
      <c r="HC198" s="67"/>
      <c r="HD198" s="67"/>
      <c r="HE198" s="67"/>
      <c r="HF198" s="67"/>
      <c r="HG198" s="67"/>
      <c r="HH198" s="67"/>
      <c r="HI198" s="67"/>
      <c r="HJ198" s="67"/>
      <c r="HK198" s="67"/>
      <c r="HL198" s="67"/>
      <c r="HM198" s="67"/>
      <c r="HN198" s="67"/>
      <c r="HO198" s="67"/>
      <c r="HP198" s="67"/>
      <c r="HQ198" s="67"/>
      <c r="HR198" s="67"/>
      <c r="HS198" s="67"/>
      <c r="HT198" s="67"/>
      <c r="HU198" s="67"/>
      <c r="HV198" s="67"/>
      <c r="HW198" s="67"/>
      <c r="HX198" s="67"/>
      <c r="HY198" s="67"/>
      <c r="HZ198" s="67"/>
      <c r="IA198" s="67"/>
      <c r="IB198" s="67"/>
      <c r="IC198" s="67"/>
      <c r="ID198" s="67"/>
      <c r="IE198" s="67"/>
      <c r="IF198" s="67"/>
      <c r="IG198" s="67"/>
      <c r="IH198" s="67"/>
      <c r="II198" s="67"/>
      <c r="IJ198" s="67"/>
      <c r="IK198" s="67"/>
    </row>
    <row r="199" spans="1:245" ht="31.5" hidden="1" outlineLevel="1">
      <c r="A199" s="180">
        <v>8</v>
      </c>
      <c r="B199" s="180"/>
      <c r="C199" s="181"/>
      <c r="D199" s="188" t="s">
        <v>623</v>
      </c>
      <c r="E199" s="183">
        <f t="shared" si="6"/>
        <v>0.2328600000000023</v>
      </c>
      <c r="F199" s="183">
        <v>0.2328600000000023</v>
      </c>
      <c r="G199" s="183"/>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c r="FO199" s="67"/>
      <c r="FP199" s="67"/>
      <c r="FQ199" s="67"/>
      <c r="FR199" s="67"/>
      <c r="FS199" s="67"/>
      <c r="FT199" s="67"/>
      <c r="FU199" s="67"/>
      <c r="FV199" s="67"/>
      <c r="FW199" s="67"/>
      <c r="FX199" s="67"/>
      <c r="FY199" s="67"/>
      <c r="FZ199" s="67"/>
      <c r="GA199" s="67"/>
      <c r="GB199" s="67"/>
      <c r="GC199" s="67"/>
      <c r="GD199" s="67"/>
      <c r="GE199" s="67"/>
      <c r="GF199" s="67"/>
      <c r="GG199" s="67"/>
      <c r="GH199" s="67"/>
      <c r="GI199" s="67"/>
      <c r="GJ199" s="67"/>
      <c r="GK199" s="67"/>
      <c r="GL199" s="67"/>
      <c r="GM199" s="67"/>
      <c r="GN199" s="67"/>
      <c r="GO199" s="67"/>
      <c r="GP199" s="67"/>
      <c r="GQ199" s="67"/>
      <c r="GR199" s="67"/>
      <c r="GS199" s="67"/>
      <c r="GT199" s="67"/>
      <c r="GU199" s="67"/>
      <c r="GV199" s="67"/>
      <c r="GW199" s="67"/>
      <c r="GX199" s="67"/>
      <c r="GY199" s="67"/>
      <c r="GZ199" s="67"/>
      <c r="HA199" s="67"/>
      <c r="HB199" s="67"/>
      <c r="HC199" s="67"/>
      <c r="HD199" s="67"/>
      <c r="HE199" s="67"/>
      <c r="HF199" s="67"/>
      <c r="HG199" s="67"/>
      <c r="HH199" s="67"/>
      <c r="HI199" s="67"/>
      <c r="HJ199" s="67"/>
      <c r="HK199" s="67"/>
      <c r="HL199" s="67"/>
      <c r="HM199" s="67"/>
      <c r="HN199" s="67"/>
      <c r="HO199" s="67"/>
      <c r="HP199" s="67"/>
      <c r="HQ199" s="67"/>
      <c r="HR199" s="67"/>
      <c r="HS199" s="67"/>
      <c r="HT199" s="67"/>
      <c r="HU199" s="67"/>
      <c r="HV199" s="67"/>
      <c r="HW199" s="67"/>
      <c r="HX199" s="67"/>
      <c r="HY199" s="67"/>
      <c r="HZ199" s="67"/>
      <c r="IA199" s="67"/>
      <c r="IB199" s="67"/>
      <c r="IC199" s="67"/>
      <c r="ID199" s="67"/>
      <c r="IE199" s="67"/>
      <c r="IF199" s="67"/>
      <c r="IG199" s="67"/>
      <c r="IH199" s="67"/>
      <c r="II199" s="67"/>
      <c r="IJ199" s="67"/>
      <c r="IK199" s="67"/>
    </row>
    <row r="200" spans="1:245" ht="15.75" hidden="1" outlineLevel="1">
      <c r="A200" s="180">
        <v>9</v>
      </c>
      <c r="B200" s="180"/>
      <c r="C200" s="181"/>
      <c r="D200" s="188" t="s">
        <v>624</v>
      </c>
      <c r="E200" s="183">
        <f t="shared" si="6"/>
        <v>2.5840000000000014</v>
      </c>
      <c r="F200" s="183">
        <v>2.5840000000000014</v>
      </c>
      <c r="G200" s="183"/>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c r="FO200" s="67"/>
      <c r="FP200" s="67"/>
      <c r="FQ200" s="67"/>
      <c r="FR200" s="67"/>
      <c r="FS200" s="67"/>
      <c r="FT200" s="67"/>
      <c r="FU200" s="67"/>
      <c r="FV200" s="67"/>
      <c r="FW200" s="67"/>
      <c r="FX200" s="67"/>
      <c r="FY200" s="67"/>
      <c r="FZ200" s="67"/>
      <c r="GA200" s="67"/>
      <c r="GB200" s="67"/>
      <c r="GC200" s="67"/>
      <c r="GD200" s="67"/>
      <c r="GE200" s="67"/>
      <c r="GF200" s="67"/>
      <c r="GG200" s="67"/>
      <c r="GH200" s="67"/>
      <c r="GI200" s="67"/>
      <c r="GJ200" s="67"/>
      <c r="GK200" s="67"/>
      <c r="GL200" s="67"/>
      <c r="GM200" s="67"/>
      <c r="GN200" s="67"/>
      <c r="GO200" s="67"/>
      <c r="GP200" s="67"/>
      <c r="GQ200" s="67"/>
      <c r="GR200" s="67"/>
      <c r="GS200" s="67"/>
      <c r="GT200" s="67"/>
      <c r="GU200" s="67"/>
      <c r="GV200" s="67"/>
      <c r="GW200" s="67"/>
      <c r="GX200" s="67"/>
      <c r="GY200" s="67"/>
      <c r="GZ200" s="67"/>
      <c r="HA200" s="67"/>
      <c r="HB200" s="67"/>
      <c r="HC200" s="67"/>
      <c r="HD200" s="67"/>
      <c r="HE200" s="67"/>
      <c r="HF200" s="67"/>
      <c r="HG200" s="67"/>
      <c r="HH200" s="67"/>
      <c r="HI200" s="67"/>
      <c r="HJ200" s="67"/>
      <c r="HK200" s="67"/>
      <c r="HL200" s="67"/>
      <c r="HM200" s="67"/>
      <c r="HN200" s="67"/>
      <c r="HO200" s="67"/>
      <c r="HP200" s="67"/>
      <c r="HQ200" s="67"/>
      <c r="HR200" s="67"/>
      <c r="HS200" s="67"/>
      <c r="HT200" s="67"/>
      <c r="HU200" s="67"/>
      <c r="HV200" s="67"/>
      <c r="HW200" s="67"/>
      <c r="HX200" s="67"/>
      <c r="HY200" s="67"/>
      <c r="HZ200" s="67"/>
      <c r="IA200" s="67"/>
      <c r="IB200" s="67"/>
      <c r="IC200" s="67"/>
      <c r="ID200" s="67"/>
      <c r="IE200" s="67"/>
      <c r="IF200" s="67"/>
      <c r="IG200" s="67"/>
      <c r="IH200" s="67"/>
      <c r="II200" s="67"/>
      <c r="IJ200" s="67"/>
      <c r="IK200" s="67"/>
    </row>
    <row r="201" spans="1:245" ht="31.5" hidden="1" outlineLevel="1">
      <c r="A201" s="180">
        <v>10</v>
      </c>
      <c r="B201" s="180"/>
      <c r="C201" s="181"/>
      <c r="D201" s="188" t="s">
        <v>625</v>
      </c>
      <c r="E201" s="183">
        <f t="shared" si="6"/>
        <v>2.0730000000000004</v>
      </c>
      <c r="F201" s="183">
        <v>2.0730000000000004</v>
      </c>
      <c r="G201" s="183"/>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c r="FO201" s="67"/>
      <c r="FP201" s="67"/>
      <c r="FQ201" s="67"/>
      <c r="FR201" s="67"/>
      <c r="FS201" s="67"/>
      <c r="FT201" s="67"/>
      <c r="FU201" s="67"/>
      <c r="FV201" s="67"/>
      <c r="FW201" s="67"/>
      <c r="FX201" s="67"/>
      <c r="FY201" s="67"/>
      <c r="FZ201" s="67"/>
      <c r="GA201" s="67"/>
      <c r="GB201" s="67"/>
      <c r="GC201" s="67"/>
      <c r="GD201" s="67"/>
      <c r="GE201" s="67"/>
      <c r="GF201" s="67"/>
      <c r="GG201" s="67"/>
      <c r="GH201" s="67"/>
      <c r="GI201" s="67"/>
      <c r="GJ201" s="67"/>
      <c r="GK201" s="67"/>
      <c r="GL201" s="67"/>
      <c r="GM201" s="67"/>
      <c r="GN201" s="67"/>
      <c r="GO201" s="67"/>
      <c r="GP201" s="67"/>
      <c r="GQ201" s="67"/>
      <c r="GR201" s="67"/>
      <c r="GS201" s="67"/>
      <c r="GT201" s="67"/>
      <c r="GU201" s="67"/>
      <c r="GV201" s="67"/>
      <c r="GW201" s="67"/>
      <c r="GX201" s="67"/>
      <c r="GY201" s="67"/>
      <c r="GZ201" s="67"/>
      <c r="HA201" s="67"/>
      <c r="HB201" s="67"/>
      <c r="HC201" s="67"/>
      <c r="HD201" s="67"/>
      <c r="HE201" s="67"/>
      <c r="HF201" s="67"/>
      <c r="HG201" s="67"/>
      <c r="HH201" s="67"/>
      <c r="HI201" s="67"/>
      <c r="HJ201" s="67"/>
      <c r="HK201" s="67"/>
      <c r="HL201" s="67"/>
      <c r="HM201" s="67"/>
      <c r="HN201" s="67"/>
      <c r="HO201" s="67"/>
      <c r="HP201" s="67"/>
      <c r="HQ201" s="67"/>
      <c r="HR201" s="67"/>
      <c r="HS201" s="67"/>
      <c r="HT201" s="67"/>
      <c r="HU201" s="67"/>
      <c r="HV201" s="67"/>
      <c r="HW201" s="67"/>
      <c r="HX201" s="67"/>
      <c r="HY201" s="67"/>
      <c r="HZ201" s="67"/>
      <c r="IA201" s="67"/>
      <c r="IB201" s="67"/>
      <c r="IC201" s="67"/>
      <c r="ID201" s="67"/>
      <c r="IE201" s="67"/>
      <c r="IF201" s="67"/>
      <c r="IG201" s="67"/>
      <c r="IH201" s="67"/>
      <c r="II201" s="67"/>
      <c r="IJ201" s="67"/>
      <c r="IK201" s="67"/>
    </row>
    <row r="202" spans="1:245" ht="15.75" hidden="1" outlineLevel="1">
      <c r="A202" s="180">
        <v>11</v>
      </c>
      <c r="B202" s="180"/>
      <c r="C202" s="181"/>
      <c r="D202" s="188" t="s">
        <v>626</v>
      </c>
      <c r="E202" s="183">
        <f t="shared" si="6"/>
        <v>2.784</v>
      </c>
      <c r="F202" s="183">
        <v>2.784</v>
      </c>
      <c r="G202" s="183"/>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c r="FO202" s="67"/>
      <c r="FP202" s="67"/>
      <c r="FQ202" s="67"/>
      <c r="FR202" s="67"/>
      <c r="FS202" s="67"/>
      <c r="FT202" s="67"/>
      <c r="FU202" s="67"/>
      <c r="FV202" s="67"/>
      <c r="FW202" s="67"/>
      <c r="FX202" s="67"/>
      <c r="FY202" s="67"/>
      <c r="FZ202" s="67"/>
      <c r="GA202" s="67"/>
      <c r="GB202" s="67"/>
      <c r="GC202" s="67"/>
      <c r="GD202" s="67"/>
      <c r="GE202" s="67"/>
      <c r="GF202" s="67"/>
      <c r="GG202" s="67"/>
      <c r="GH202" s="67"/>
      <c r="GI202" s="67"/>
      <c r="GJ202" s="67"/>
      <c r="GK202" s="67"/>
      <c r="GL202" s="67"/>
      <c r="GM202" s="67"/>
      <c r="GN202" s="67"/>
      <c r="GO202" s="67"/>
      <c r="GP202" s="67"/>
      <c r="GQ202" s="67"/>
      <c r="GR202" s="67"/>
      <c r="GS202" s="67"/>
      <c r="GT202" s="67"/>
      <c r="GU202" s="67"/>
      <c r="GV202" s="67"/>
      <c r="GW202" s="67"/>
      <c r="GX202" s="67"/>
      <c r="GY202" s="67"/>
      <c r="GZ202" s="67"/>
      <c r="HA202" s="67"/>
      <c r="HB202" s="67"/>
      <c r="HC202" s="67"/>
      <c r="HD202" s="67"/>
      <c r="HE202" s="67"/>
      <c r="HF202" s="67"/>
      <c r="HG202" s="67"/>
      <c r="HH202" s="67"/>
      <c r="HI202" s="67"/>
      <c r="HJ202" s="67"/>
      <c r="HK202" s="67"/>
      <c r="HL202" s="67"/>
      <c r="HM202" s="67"/>
      <c r="HN202" s="67"/>
      <c r="HO202" s="67"/>
      <c r="HP202" s="67"/>
      <c r="HQ202" s="67"/>
      <c r="HR202" s="67"/>
      <c r="HS202" s="67"/>
      <c r="HT202" s="67"/>
      <c r="HU202" s="67"/>
      <c r="HV202" s="67"/>
      <c r="HW202" s="67"/>
      <c r="HX202" s="67"/>
      <c r="HY202" s="67"/>
      <c r="HZ202" s="67"/>
      <c r="IA202" s="67"/>
      <c r="IB202" s="67"/>
      <c r="IC202" s="67"/>
      <c r="ID202" s="67"/>
      <c r="IE202" s="67"/>
      <c r="IF202" s="67"/>
      <c r="IG202" s="67"/>
      <c r="IH202" s="67"/>
      <c r="II202" s="67"/>
      <c r="IJ202" s="67"/>
      <c r="IK202" s="67"/>
    </row>
    <row r="203" spans="1:245" ht="31.5" hidden="1" outlineLevel="1">
      <c r="A203" s="180">
        <v>12</v>
      </c>
      <c r="B203" s="180"/>
      <c r="C203" s="181"/>
      <c r="D203" s="188" t="s">
        <v>627</v>
      </c>
      <c r="E203" s="183">
        <f t="shared" si="6"/>
        <v>4.68</v>
      </c>
      <c r="F203" s="183">
        <v>4.68</v>
      </c>
      <c r="G203" s="183"/>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c r="FO203" s="67"/>
      <c r="FP203" s="67"/>
      <c r="FQ203" s="67"/>
      <c r="FR203" s="67"/>
      <c r="FS203" s="67"/>
      <c r="FT203" s="67"/>
      <c r="FU203" s="67"/>
      <c r="FV203" s="67"/>
      <c r="FW203" s="67"/>
      <c r="FX203" s="67"/>
      <c r="FY203" s="67"/>
      <c r="FZ203" s="67"/>
      <c r="GA203" s="67"/>
      <c r="GB203" s="67"/>
      <c r="GC203" s="67"/>
      <c r="GD203" s="67"/>
      <c r="GE203" s="67"/>
      <c r="GF203" s="67"/>
      <c r="GG203" s="67"/>
      <c r="GH203" s="67"/>
      <c r="GI203" s="67"/>
      <c r="GJ203" s="67"/>
      <c r="GK203" s="67"/>
      <c r="GL203" s="67"/>
      <c r="GM203" s="67"/>
      <c r="GN203" s="67"/>
      <c r="GO203" s="67"/>
      <c r="GP203" s="67"/>
      <c r="GQ203" s="67"/>
      <c r="GR203" s="67"/>
      <c r="GS203" s="67"/>
      <c r="GT203" s="67"/>
      <c r="GU203" s="67"/>
      <c r="GV203" s="67"/>
      <c r="GW203" s="67"/>
      <c r="GX203" s="67"/>
      <c r="GY203" s="67"/>
      <c r="GZ203" s="67"/>
      <c r="HA203" s="67"/>
      <c r="HB203" s="67"/>
      <c r="HC203" s="67"/>
      <c r="HD203" s="67"/>
      <c r="HE203" s="67"/>
      <c r="HF203" s="67"/>
      <c r="HG203" s="67"/>
      <c r="HH203" s="67"/>
      <c r="HI203" s="67"/>
      <c r="HJ203" s="67"/>
      <c r="HK203" s="67"/>
      <c r="HL203" s="67"/>
      <c r="HM203" s="67"/>
      <c r="HN203" s="67"/>
      <c r="HO203" s="67"/>
      <c r="HP203" s="67"/>
      <c r="HQ203" s="67"/>
      <c r="HR203" s="67"/>
      <c r="HS203" s="67"/>
      <c r="HT203" s="67"/>
      <c r="HU203" s="67"/>
      <c r="HV203" s="67"/>
      <c r="HW203" s="67"/>
      <c r="HX203" s="67"/>
      <c r="HY203" s="67"/>
      <c r="HZ203" s="67"/>
      <c r="IA203" s="67"/>
      <c r="IB203" s="67"/>
      <c r="IC203" s="67"/>
      <c r="ID203" s="67"/>
      <c r="IE203" s="67"/>
      <c r="IF203" s="67"/>
      <c r="IG203" s="67"/>
      <c r="IH203" s="67"/>
      <c r="II203" s="67"/>
      <c r="IJ203" s="67"/>
      <c r="IK203" s="67"/>
    </row>
    <row r="204" spans="1:245" ht="31.5" hidden="1" outlineLevel="1">
      <c r="A204" s="180">
        <v>13</v>
      </c>
      <c r="B204" s="180"/>
      <c r="C204" s="181"/>
      <c r="D204" s="188" t="s">
        <v>628</v>
      </c>
      <c r="E204" s="183">
        <f t="shared" si="6"/>
        <v>3.967</v>
      </c>
      <c r="F204" s="183">
        <v>3.967</v>
      </c>
      <c r="G204" s="183"/>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c r="FO204" s="67"/>
      <c r="FP204" s="67"/>
      <c r="FQ204" s="67"/>
      <c r="FR204" s="67"/>
      <c r="FS204" s="67"/>
      <c r="FT204" s="67"/>
      <c r="FU204" s="67"/>
      <c r="FV204" s="67"/>
      <c r="FW204" s="67"/>
      <c r="FX204" s="67"/>
      <c r="FY204" s="67"/>
      <c r="FZ204" s="67"/>
      <c r="GA204" s="67"/>
      <c r="GB204" s="67"/>
      <c r="GC204" s="67"/>
      <c r="GD204" s="67"/>
      <c r="GE204" s="67"/>
      <c r="GF204" s="67"/>
      <c r="GG204" s="67"/>
      <c r="GH204" s="67"/>
      <c r="GI204" s="67"/>
      <c r="GJ204" s="67"/>
      <c r="GK204" s="67"/>
      <c r="GL204" s="67"/>
      <c r="GM204" s="67"/>
      <c r="GN204" s="67"/>
      <c r="GO204" s="67"/>
      <c r="GP204" s="67"/>
      <c r="GQ204" s="67"/>
      <c r="GR204" s="67"/>
      <c r="GS204" s="67"/>
      <c r="GT204" s="67"/>
      <c r="GU204" s="67"/>
      <c r="GV204" s="67"/>
      <c r="GW204" s="67"/>
      <c r="GX204" s="67"/>
      <c r="GY204" s="67"/>
      <c r="GZ204" s="67"/>
      <c r="HA204" s="67"/>
      <c r="HB204" s="67"/>
      <c r="HC204" s="67"/>
      <c r="HD204" s="67"/>
      <c r="HE204" s="67"/>
      <c r="HF204" s="67"/>
      <c r="HG204" s="67"/>
      <c r="HH204" s="67"/>
      <c r="HI204" s="67"/>
      <c r="HJ204" s="67"/>
      <c r="HK204" s="67"/>
      <c r="HL204" s="67"/>
      <c r="HM204" s="67"/>
      <c r="HN204" s="67"/>
      <c r="HO204" s="67"/>
      <c r="HP204" s="67"/>
      <c r="HQ204" s="67"/>
      <c r="HR204" s="67"/>
      <c r="HS204" s="67"/>
      <c r="HT204" s="67"/>
      <c r="HU204" s="67"/>
      <c r="HV204" s="67"/>
      <c r="HW204" s="67"/>
      <c r="HX204" s="67"/>
      <c r="HY204" s="67"/>
      <c r="HZ204" s="67"/>
      <c r="IA204" s="67"/>
      <c r="IB204" s="67"/>
      <c r="IC204" s="67"/>
      <c r="ID204" s="67"/>
      <c r="IE204" s="67"/>
      <c r="IF204" s="67"/>
      <c r="IG204" s="67"/>
      <c r="IH204" s="67"/>
      <c r="II204" s="67"/>
      <c r="IJ204" s="67"/>
      <c r="IK204" s="67"/>
    </row>
    <row r="205" spans="1:245" ht="31.5" hidden="1" outlineLevel="1">
      <c r="A205" s="180">
        <v>14</v>
      </c>
      <c r="B205" s="180"/>
      <c r="C205" s="181"/>
      <c r="D205" s="188" t="s">
        <v>629</v>
      </c>
      <c r="E205" s="183">
        <f t="shared" si="6"/>
        <v>3.1129999999999995</v>
      </c>
      <c r="F205" s="183">
        <v>3.1129999999999995</v>
      </c>
      <c r="G205" s="183"/>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c r="FO205" s="67"/>
      <c r="FP205" s="67"/>
      <c r="FQ205" s="67"/>
      <c r="FR205" s="67"/>
      <c r="FS205" s="67"/>
      <c r="FT205" s="67"/>
      <c r="FU205" s="67"/>
      <c r="FV205" s="67"/>
      <c r="FW205" s="67"/>
      <c r="FX205" s="67"/>
      <c r="FY205" s="67"/>
      <c r="FZ205" s="67"/>
      <c r="GA205" s="67"/>
      <c r="GB205" s="67"/>
      <c r="GC205" s="67"/>
      <c r="GD205" s="67"/>
      <c r="GE205" s="67"/>
      <c r="GF205" s="67"/>
      <c r="GG205" s="67"/>
      <c r="GH205" s="67"/>
      <c r="GI205" s="67"/>
      <c r="GJ205" s="67"/>
      <c r="GK205" s="67"/>
      <c r="GL205" s="67"/>
      <c r="GM205" s="67"/>
      <c r="GN205" s="67"/>
      <c r="GO205" s="67"/>
      <c r="GP205" s="67"/>
      <c r="GQ205" s="67"/>
      <c r="GR205" s="67"/>
      <c r="GS205" s="67"/>
      <c r="GT205" s="67"/>
      <c r="GU205" s="67"/>
      <c r="GV205" s="67"/>
      <c r="GW205" s="67"/>
      <c r="GX205" s="67"/>
      <c r="GY205" s="67"/>
      <c r="GZ205" s="67"/>
      <c r="HA205" s="67"/>
      <c r="HB205" s="67"/>
      <c r="HC205" s="67"/>
      <c r="HD205" s="67"/>
      <c r="HE205" s="67"/>
      <c r="HF205" s="67"/>
      <c r="HG205" s="67"/>
      <c r="HH205" s="67"/>
      <c r="HI205" s="67"/>
      <c r="HJ205" s="67"/>
      <c r="HK205" s="67"/>
      <c r="HL205" s="67"/>
      <c r="HM205" s="67"/>
      <c r="HN205" s="67"/>
      <c r="HO205" s="67"/>
      <c r="HP205" s="67"/>
      <c r="HQ205" s="67"/>
      <c r="HR205" s="67"/>
      <c r="HS205" s="67"/>
      <c r="HT205" s="67"/>
      <c r="HU205" s="67"/>
      <c r="HV205" s="67"/>
      <c r="HW205" s="67"/>
      <c r="HX205" s="67"/>
      <c r="HY205" s="67"/>
      <c r="HZ205" s="67"/>
      <c r="IA205" s="67"/>
      <c r="IB205" s="67"/>
      <c r="IC205" s="67"/>
      <c r="ID205" s="67"/>
      <c r="IE205" s="67"/>
      <c r="IF205" s="67"/>
      <c r="IG205" s="67"/>
      <c r="IH205" s="67"/>
      <c r="II205" s="67"/>
      <c r="IJ205" s="67"/>
      <c r="IK205" s="67"/>
    </row>
    <row r="206" spans="1:245" ht="15.75" hidden="1" outlineLevel="1">
      <c r="A206" s="180">
        <v>15</v>
      </c>
      <c r="B206" s="180"/>
      <c r="C206" s="181"/>
      <c r="D206" s="188" t="s">
        <v>630</v>
      </c>
      <c r="E206" s="183">
        <f t="shared" si="6"/>
        <v>0.002423999999962234</v>
      </c>
      <c r="F206" s="183">
        <v>0.002423999999962234</v>
      </c>
      <c r="G206" s="183"/>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c r="FO206" s="67"/>
      <c r="FP206" s="67"/>
      <c r="FQ206" s="67"/>
      <c r="FR206" s="67"/>
      <c r="FS206" s="67"/>
      <c r="FT206" s="67"/>
      <c r="FU206" s="67"/>
      <c r="FV206" s="67"/>
      <c r="FW206" s="67"/>
      <c r="FX206" s="67"/>
      <c r="FY206" s="67"/>
      <c r="FZ206" s="67"/>
      <c r="GA206" s="67"/>
      <c r="GB206" s="67"/>
      <c r="GC206" s="67"/>
      <c r="GD206" s="67"/>
      <c r="GE206" s="67"/>
      <c r="GF206" s="67"/>
      <c r="GG206" s="67"/>
      <c r="GH206" s="67"/>
      <c r="GI206" s="67"/>
      <c r="GJ206" s="67"/>
      <c r="GK206" s="67"/>
      <c r="GL206" s="67"/>
      <c r="GM206" s="67"/>
      <c r="GN206" s="67"/>
      <c r="GO206" s="67"/>
      <c r="GP206" s="67"/>
      <c r="GQ206" s="67"/>
      <c r="GR206" s="67"/>
      <c r="GS206" s="67"/>
      <c r="GT206" s="67"/>
      <c r="GU206" s="67"/>
      <c r="GV206" s="67"/>
      <c r="GW206" s="67"/>
      <c r="GX206" s="67"/>
      <c r="GY206" s="67"/>
      <c r="GZ206" s="67"/>
      <c r="HA206" s="67"/>
      <c r="HB206" s="67"/>
      <c r="HC206" s="67"/>
      <c r="HD206" s="67"/>
      <c r="HE206" s="67"/>
      <c r="HF206" s="67"/>
      <c r="HG206" s="67"/>
      <c r="HH206" s="67"/>
      <c r="HI206" s="67"/>
      <c r="HJ206" s="67"/>
      <c r="HK206" s="67"/>
      <c r="HL206" s="67"/>
      <c r="HM206" s="67"/>
      <c r="HN206" s="67"/>
      <c r="HO206" s="67"/>
      <c r="HP206" s="67"/>
      <c r="HQ206" s="67"/>
      <c r="HR206" s="67"/>
      <c r="HS206" s="67"/>
      <c r="HT206" s="67"/>
      <c r="HU206" s="67"/>
      <c r="HV206" s="67"/>
      <c r="HW206" s="67"/>
      <c r="HX206" s="67"/>
      <c r="HY206" s="67"/>
      <c r="HZ206" s="67"/>
      <c r="IA206" s="67"/>
      <c r="IB206" s="67"/>
      <c r="IC206" s="67"/>
      <c r="ID206" s="67"/>
      <c r="IE206" s="67"/>
      <c r="IF206" s="67"/>
      <c r="IG206" s="67"/>
      <c r="IH206" s="67"/>
      <c r="II206" s="67"/>
      <c r="IJ206" s="67"/>
      <c r="IK206" s="67"/>
    </row>
    <row r="207" spans="1:245" ht="15.75" hidden="1" outlineLevel="1">
      <c r="A207" s="180">
        <v>16</v>
      </c>
      <c r="B207" s="180"/>
      <c r="C207" s="181"/>
      <c r="D207" s="194" t="s">
        <v>631</v>
      </c>
      <c r="E207" s="183">
        <f t="shared" si="6"/>
        <v>1392.14095</v>
      </c>
      <c r="F207" s="183">
        <v>0.172</v>
      </c>
      <c r="G207" s="183">
        <v>1391.96895</v>
      </c>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c r="FO207" s="67"/>
      <c r="FP207" s="67"/>
      <c r="FQ207" s="67"/>
      <c r="FR207" s="67"/>
      <c r="FS207" s="67"/>
      <c r="FT207" s="67"/>
      <c r="FU207" s="67"/>
      <c r="FV207" s="67"/>
      <c r="FW207" s="67"/>
      <c r="FX207" s="67"/>
      <c r="FY207" s="67"/>
      <c r="FZ207" s="67"/>
      <c r="GA207" s="67"/>
      <c r="GB207" s="67"/>
      <c r="GC207" s="67"/>
      <c r="GD207" s="67"/>
      <c r="GE207" s="67"/>
      <c r="GF207" s="67"/>
      <c r="GG207" s="67"/>
      <c r="GH207" s="67"/>
      <c r="GI207" s="67"/>
      <c r="GJ207" s="67"/>
      <c r="GK207" s="67"/>
      <c r="GL207" s="67"/>
      <c r="GM207" s="67"/>
      <c r="GN207" s="67"/>
      <c r="GO207" s="67"/>
      <c r="GP207" s="67"/>
      <c r="GQ207" s="67"/>
      <c r="GR207" s="67"/>
      <c r="GS207" s="67"/>
      <c r="GT207" s="67"/>
      <c r="GU207" s="67"/>
      <c r="GV207" s="67"/>
      <c r="GW207" s="67"/>
      <c r="GX207" s="67"/>
      <c r="GY207" s="67"/>
      <c r="GZ207" s="67"/>
      <c r="HA207" s="67"/>
      <c r="HB207" s="67"/>
      <c r="HC207" s="67"/>
      <c r="HD207" s="67"/>
      <c r="HE207" s="67"/>
      <c r="HF207" s="67"/>
      <c r="HG207" s="67"/>
      <c r="HH207" s="67"/>
      <c r="HI207" s="67"/>
      <c r="HJ207" s="67"/>
      <c r="HK207" s="67"/>
      <c r="HL207" s="67"/>
      <c r="HM207" s="67"/>
      <c r="HN207" s="67"/>
      <c r="HO207" s="67"/>
      <c r="HP207" s="67"/>
      <c r="HQ207" s="67"/>
      <c r="HR207" s="67"/>
      <c r="HS207" s="67"/>
      <c r="HT207" s="67"/>
      <c r="HU207" s="67"/>
      <c r="HV207" s="67"/>
      <c r="HW207" s="67"/>
      <c r="HX207" s="67"/>
      <c r="HY207" s="67"/>
      <c r="HZ207" s="67"/>
      <c r="IA207" s="67"/>
      <c r="IB207" s="67"/>
      <c r="IC207" s="67"/>
      <c r="ID207" s="67"/>
      <c r="IE207" s="67"/>
      <c r="IF207" s="67"/>
      <c r="IG207" s="67"/>
      <c r="IH207" s="67"/>
      <c r="II207" s="67"/>
      <c r="IJ207" s="67"/>
      <c r="IK207" s="67"/>
    </row>
    <row r="208" spans="1:245" s="72" customFormat="1" ht="47.25" collapsed="1">
      <c r="A208" s="180" t="s">
        <v>632</v>
      </c>
      <c r="B208" s="180"/>
      <c r="C208" s="181"/>
      <c r="D208" s="188" t="s">
        <v>633</v>
      </c>
      <c r="E208" s="183">
        <f>SUBTOTAL(9,E209:E214)</f>
        <v>2.8369999999999997</v>
      </c>
      <c r="F208" s="183">
        <f>SUBTOTAL(9,F209:F214)</f>
        <v>2.8369999999999997</v>
      </c>
      <c r="G208" s="183">
        <f>SUBTOTAL(9,G209:G214)</f>
        <v>0</v>
      </c>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c r="BI208" s="74"/>
      <c r="BJ208" s="74"/>
      <c r="BK208" s="74"/>
      <c r="BL208" s="74"/>
      <c r="BM208" s="74"/>
      <c r="BN208" s="74"/>
      <c r="BO208" s="74"/>
      <c r="BP208" s="74"/>
      <c r="BQ208" s="74"/>
      <c r="BR208" s="74"/>
      <c r="BS208" s="74"/>
      <c r="BT208" s="74"/>
      <c r="BU208" s="74"/>
      <c r="BV208" s="74"/>
      <c r="BW208" s="74"/>
      <c r="BX208" s="74"/>
      <c r="BY208" s="74"/>
      <c r="BZ208" s="74"/>
      <c r="CA208" s="74"/>
      <c r="CB208" s="74"/>
      <c r="CC208" s="74"/>
      <c r="CD208" s="74"/>
      <c r="CE208" s="74"/>
      <c r="CF208" s="74"/>
      <c r="CG208" s="74"/>
      <c r="CH208" s="74"/>
      <c r="CI208" s="74"/>
      <c r="CJ208" s="74"/>
      <c r="CK208" s="74"/>
      <c r="CL208" s="74"/>
      <c r="CM208" s="74"/>
      <c r="CN208" s="74"/>
      <c r="CO208" s="74"/>
      <c r="CP208" s="74"/>
      <c r="CQ208" s="74"/>
      <c r="CR208" s="74"/>
      <c r="CS208" s="74"/>
      <c r="CT208" s="74"/>
      <c r="CU208" s="74"/>
      <c r="CV208" s="74"/>
      <c r="CW208" s="74"/>
      <c r="CX208" s="74"/>
      <c r="CY208" s="74"/>
      <c r="CZ208" s="74"/>
      <c r="DA208" s="74"/>
      <c r="DB208" s="74"/>
      <c r="DC208" s="74"/>
      <c r="DD208" s="74"/>
      <c r="DE208" s="74"/>
      <c r="DF208" s="74"/>
      <c r="DG208" s="74"/>
      <c r="DH208" s="74"/>
      <c r="DI208" s="74"/>
      <c r="DJ208" s="74"/>
      <c r="DK208" s="74"/>
      <c r="DL208" s="74"/>
      <c r="DM208" s="74"/>
      <c r="DN208" s="74"/>
      <c r="DO208" s="74"/>
      <c r="DP208" s="74"/>
      <c r="DQ208" s="74"/>
      <c r="DR208" s="74"/>
      <c r="DS208" s="74"/>
      <c r="DT208" s="74"/>
      <c r="DU208" s="74"/>
      <c r="DV208" s="74"/>
      <c r="DW208" s="74"/>
      <c r="DX208" s="74"/>
      <c r="DY208" s="74"/>
      <c r="DZ208" s="74"/>
      <c r="EA208" s="74"/>
      <c r="EB208" s="74"/>
      <c r="EC208" s="74"/>
      <c r="ED208" s="74"/>
      <c r="EE208" s="74"/>
      <c r="EF208" s="74"/>
      <c r="EG208" s="74"/>
      <c r="EH208" s="74"/>
      <c r="EI208" s="74"/>
      <c r="EJ208" s="74"/>
      <c r="EK208" s="74"/>
      <c r="EL208" s="74"/>
      <c r="EM208" s="74"/>
      <c r="EN208" s="74"/>
      <c r="EO208" s="74"/>
      <c r="EP208" s="74"/>
      <c r="EQ208" s="74"/>
      <c r="ER208" s="74"/>
      <c r="ES208" s="74"/>
      <c r="ET208" s="74"/>
      <c r="EU208" s="74"/>
      <c r="EV208" s="74"/>
      <c r="EW208" s="74"/>
      <c r="EX208" s="74"/>
      <c r="EY208" s="74"/>
      <c r="EZ208" s="74"/>
      <c r="FA208" s="74"/>
      <c r="FB208" s="74"/>
      <c r="FC208" s="74"/>
      <c r="FD208" s="74"/>
      <c r="FE208" s="74"/>
      <c r="FF208" s="74"/>
      <c r="FG208" s="74"/>
      <c r="FH208" s="74"/>
      <c r="FI208" s="74"/>
      <c r="FJ208" s="74"/>
      <c r="FK208" s="74"/>
      <c r="FL208" s="74"/>
      <c r="FM208" s="74"/>
      <c r="FN208" s="74"/>
      <c r="FO208" s="74"/>
      <c r="FP208" s="74"/>
      <c r="FQ208" s="74"/>
      <c r="FR208" s="74"/>
      <c r="FS208" s="74"/>
      <c r="FT208" s="74"/>
      <c r="FU208" s="74"/>
      <c r="FV208" s="74"/>
      <c r="FW208" s="74"/>
      <c r="FX208" s="74"/>
      <c r="FY208" s="74"/>
      <c r="FZ208" s="74"/>
      <c r="GA208" s="74"/>
      <c r="GB208" s="74"/>
      <c r="GC208" s="74"/>
      <c r="GD208" s="74"/>
      <c r="GE208" s="74"/>
      <c r="GF208" s="74"/>
      <c r="GG208" s="74"/>
      <c r="GH208" s="74"/>
      <c r="GI208" s="74"/>
      <c r="GJ208" s="74"/>
      <c r="GK208" s="74"/>
      <c r="GL208" s="74"/>
      <c r="GM208" s="74"/>
      <c r="GN208" s="74"/>
      <c r="GO208" s="74"/>
      <c r="GP208" s="74"/>
      <c r="GQ208" s="74"/>
      <c r="GR208" s="74"/>
      <c r="GS208" s="74"/>
      <c r="GT208" s="74"/>
      <c r="GU208" s="74"/>
      <c r="GV208" s="74"/>
      <c r="GW208" s="74"/>
      <c r="GX208" s="74"/>
      <c r="GY208" s="74"/>
      <c r="GZ208" s="74"/>
      <c r="HA208" s="74"/>
      <c r="HB208" s="74"/>
      <c r="HC208" s="74"/>
      <c r="HD208" s="74"/>
      <c r="HE208" s="74"/>
      <c r="HF208" s="74"/>
      <c r="HG208" s="74"/>
      <c r="HH208" s="74"/>
      <c r="HI208" s="74"/>
      <c r="HJ208" s="74"/>
      <c r="HK208" s="74"/>
      <c r="HL208" s="74"/>
      <c r="HM208" s="74"/>
      <c r="HN208" s="74"/>
      <c r="HO208" s="74"/>
      <c r="HP208" s="74"/>
      <c r="HQ208" s="74"/>
      <c r="HR208" s="74"/>
      <c r="HS208" s="74"/>
      <c r="HT208" s="74"/>
      <c r="HU208" s="74"/>
      <c r="HV208" s="74"/>
      <c r="HW208" s="74"/>
      <c r="HX208" s="74"/>
      <c r="HY208" s="74"/>
      <c r="HZ208" s="74"/>
      <c r="IA208" s="74"/>
      <c r="IB208" s="74"/>
      <c r="IC208" s="74"/>
      <c r="ID208" s="74"/>
      <c r="IE208" s="74"/>
      <c r="IF208" s="74"/>
      <c r="IG208" s="74"/>
      <c r="IH208" s="74"/>
      <c r="II208" s="74"/>
      <c r="IJ208" s="74"/>
      <c r="IK208" s="74"/>
    </row>
    <row r="209" spans="1:245" ht="47.25" hidden="1" outlineLevel="1">
      <c r="A209" s="180">
        <v>1</v>
      </c>
      <c r="B209" s="180"/>
      <c r="C209" s="181"/>
      <c r="D209" s="185" t="s">
        <v>634</v>
      </c>
      <c r="E209" s="183">
        <f>F209+G209</f>
        <v>0.003</v>
      </c>
      <c r="F209" s="183">
        <v>0.003</v>
      </c>
      <c r="G209" s="183"/>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c r="FO209" s="67"/>
      <c r="FP209" s="67"/>
      <c r="FQ209" s="67"/>
      <c r="FR209" s="67"/>
      <c r="FS209" s="67"/>
      <c r="FT209" s="67"/>
      <c r="FU209" s="67"/>
      <c r="FV209" s="67"/>
      <c r="FW209" s="67"/>
      <c r="FX209" s="67"/>
      <c r="FY209" s="67"/>
      <c r="FZ209" s="67"/>
      <c r="GA209" s="67"/>
      <c r="GB209" s="67"/>
      <c r="GC209" s="67"/>
      <c r="GD209" s="67"/>
      <c r="GE209" s="67"/>
      <c r="GF209" s="67"/>
      <c r="GG209" s="67"/>
      <c r="GH209" s="67"/>
      <c r="GI209" s="67"/>
      <c r="GJ209" s="67"/>
      <c r="GK209" s="67"/>
      <c r="GL209" s="67"/>
      <c r="GM209" s="67"/>
      <c r="GN209" s="67"/>
      <c r="GO209" s="67"/>
      <c r="GP209" s="67"/>
      <c r="GQ209" s="67"/>
      <c r="GR209" s="67"/>
      <c r="GS209" s="67"/>
      <c r="GT209" s="67"/>
      <c r="GU209" s="67"/>
      <c r="GV209" s="67"/>
      <c r="GW209" s="67"/>
      <c r="GX209" s="67"/>
      <c r="GY209" s="67"/>
      <c r="GZ209" s="67"/>
      <c r="HA209" s="67"/>
      <c r="HB209" s="67"/>
      <c r="HC209" s="67"/>
      <c r="HD209" s="67"/>
      <c r="HE209" s="67"/>
      <c r="HF209" s="67"/>
      <c r="HG209" s="67"/>
      <c r="HH209" s="67"/>
      <c r="HI209" s="67"/>
      <c r="HJ209" s="67"/>
      <c r="HK209" s="67"/>
      <c r="HL209" s="67"/>
      <c r="HM209" s="67"/>
      <c r="HN209" s="67"/>
      <c r="HO209" s="67"/>
      <c r="HP209" s="67"/>
      <c r="HQ209" s="67"/>
      <c r="HR209" s="67"/>
      <c r="HS209" s="67"/>
      <c r="HT209" s="67"/>
      <c r="HU209" s="67"/>
      <c r="HV209" s="67"/>
      <c r="HW209" s="67"/>
      <c r="HX209" s="67"/>
      <c r="HY209" s="67"/>
      <c r="HZ209" s="67"/>
      <c r="IA209" s="67"/>
      <c r="IB209" s="67"/>
      <c r="IC209" s="67"/>
      <c r="ID209" s="67"/>
      <c r="IE209" s="67"/>
      <c r="IF209" s="67"/>
      <c r="IG209" s="67"/>
      <c r="IH209" s="67"/>
      <c r="II209" s="67"/>
      <c r="IJ209" s="67"/>
      <c r="IK209" s="67"/>
    </row>
    <row r="210" spans="1:245" ht="31.5" hidden="1" outlineLevel="1">
      <c r="A210" s="180">
        <v>2</v>
      </c>
      <c r="B210" s="180"/>
      <c r="C210" s="181"/>
      <c r="D210" s="185" t="s">
        <v>635</v>
      </c>
      <c r="E210" s="183">
        <f>F210+G210</f>
        <v>1.72</v>
      </c>
      <c r="F210" s="183">
        <v>1.72</v>
      </c>
      <c r="G210" s="183"/>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c r="FO210" s="67"/>
      <c r="FP210" s="67"/>
      <c r="FQ210" s="67"/>
      <c r="FR210" s="67"/>
      <c r="FS210" s="67"/>
      <c r="FT210" s="67"/>
      <c r="FU210" s="67"/>
      <c r="FV210" s="67"/>
      <c r="FW210" s="67"/>
      <c r="FX210" s="67"/>
      <c r="FY210" s="67"/>
      <c r="FZ210" s="67"/>
      <c r="GA210" s="67"/>
      <c r="GB210" s="67"/>
      <c r="GC210" s="67"/>
      <c r="GD210" s="67"/>
      <c r="GE210" s="67"/>
      <c r="GF210" s="67"/>
      <c r="GG210" s="67"/>
      <c r="GH210" s="67"/>
      <c r="GI210" s="67"/>
      <c r="GJ210" s="67"/>
      <c r="GK210" s="67"/>
      <c r="GL210" s="67"/>
      <c r="GM210" s="67"/>
      <c r="GN210" s="67"/>
      <c r="GO210" s="67"/>
      <c r="GP210" s="67"/>
      <c r="GQ210" s="67"/>
      <c r="GR210" s="67"/>
      <c r="GS210" s="67"/>
      <c r="GT210" s="67"/>
      <c r="GU210" s="67"/>
      <c r="GV210" s="67"/>
      <c r="GW210" s="67"/>
      <c r="GX210" s="67"/>
      <c r="GY210" s="67"/>
      <c r="GZ210" s="67"/>
      <c r="HA210" s="67"/>
      <c r="HB210" s="67"/>
      <c r="HC210" s="67"/>
      <c r="HD210" s="67"/>
      <c r="HE210" s="67"/>
      <c r="HF210" s="67"/>
      <c r="HG210" s="67"/>
      <c r="HH210" s="67"/>
      <c r="HI210" s="67"/>
      <c r="HJ210" s="67"/>
      <c r="HK210" s="67"/>
      <c r="HL210" s="67"/>
      <c r="HM210" s="67"/>
      <c r="HN210" s="67"/>
      <c r="HO210" s="67"/>
      <c r="HP210" s="67"/>
      <c r="HQ210" s="67"/>
      <c r="HR210" s="67"/>
      <c r="HS210" s="67"/>
      <c r="HT210" s="67"/>
      <c r="HU210" s="67"/>
      <c r="HV210" s="67"/>
      <c r="HW210" s="67"/>
      <c r="HX210" s="67"/>
      <c r="HY210" s="67"/>
      <c r="HZ210" s="67"/>
      <c r="IA210" s="67"/>
      <c r="IB210" s="67"/>
      <c r="IC210" s="67"/>
      <c r="ID210" s="67"/>
      <c r="IE210" s="67"/>
      <c r="IF210" s="67"/>
      <c r="IG210" s="67"/>
      <c r="IH210" s="67"/>
      <c r="II210" s="67"/>
      <c r="IJ210" s="67"/>
      <c r="IK210" s="67"/>
    </row>
    <row r="211" spans="1:245" ht="47.25" hidden="1" outlineLevel="1">
      <c r="A211" s="180">
        <v>3</v>
      </c>
      <c r="B211" s="180"/>
      <c r="C211" s="181"/>
      <c r="D211" s="185" t="s">
        <v>636</v>
      </c>
      <c r="E211" s="183">
        <f>F211+G211</f>
        <v>0.001</v>
      </c>
      <c r="F211" s="183">
        <v>0.001</v>
      </c>
      <c r="G211" s="183"/>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c r="FO211" s="67"/>
      <c r="FP211" s="67"/>
      <c r="FQ211" s="67"/>
      <c r="FR211" s="67"/>
      <c r="FS211" s="67"/>
      <c r="FT211" s="67"/>
      <c r="FU211" s="67"/>
      <c r="FV211" s="67"/>
      <c r="FW211" s="67"/>
      <c r="FX211" s="67"/>
      <c r="FY211" s="67"/>
      <c r="FZ211" s="67"/>
      <c r="GA211" s="67"/>
      <c r="GB211" s="67"/>
      <c r="GC211" s="67"/>
      <c r="GD211" s="67"/>
      <c r="GE211" s="67"/>
      <c r="GF211" s="67"/>
      <c r="GG211" s="67"/>
      <c r="GH211" s="67"/>
      <c r="GI211" s="67"/>
      <c r="GJ211" s="67"/>
      <c r="GK211" s="67"/>
      <c r="GL211" s="67"/>
      <c r="GM211" s="67"/>
      <c r="GN211" s="67"/>
      <c r="GO211" s="67"/>
      <c r="GP211" s="67"/>
      <c r="GQ211" s="67"/>
      <c r="GR211" s="67"/>
      <c r="GS211" s="67"/>
      <c r="GT211" s="67"/>
      <c r="GU211" s="67"/>
      <c r="GV211" s="67"/>
      <c r="GW211" s="67"/>
      <c r="GX211" s="67"/>
      <c r="GY211" s="67"/>
      <c r="GZ211" s="67"/>
      <c r="HA211" s="67"/>
      <c r="HB211" s="67"/>
      <c r="HC211" s="67"/>
      <c r="HD211" s="67"/>
      <c r="HE211" s="67"/>
      <c r="HF211" s="67"/>
      <c r="HG211" s="67"/>
      <c r="HH211" s="67"/>
      <c r="HI211" s="67"/>
      <c r="HJ211" s="67"/>
      <c r="HK211" s="67"/>
      <c r="HL211" s="67"/>
      <c r="HM211" s="67"/>
      <c r="HN211" s="67"/>
      <c r="HO211" s="67"/>
      <c r="HP211" s="67"/>
      <c r="HQ211" s="67"/>
      <c r="HR211" s="67"/>
      <c r="HS211" s="67"/>
      <c r="HT211" s="67"/>
      <c r="HU211" s="67"/>
      <c r="HV211" s="67"/>
      <c r="HW211" s="67"/>
      <c r="HX211" s="67"/>
      <c r="HY211" s="67"/>
      <c r="HZ211" s="67"/>
      <c r="IA211" s="67"/>
      <c r="IB211" s="67"/>
      <c r="IC211" s="67"/>
      <c r="ID211" s="67"/>
      <c r="IE211" s="67"/>
      <c r="IF211" s="67"/>
      <c r="IG211" s="67"/>
      <c r="IH211" s="67"/>
      <c r="II211" s="67"/>
      <c r="IJ211" s="67"/>
      <c r="IK211" s="67"/>
    </row>
    <row r="212" spans="1:245" ht="47.25" hidden="1" outlineLevel="1">
      <c r="A212" s="180">
        <v>4</v>
      </c>
      <c r="B212" s="180"/>
      <c r="C212" s="181"/>
      <c r="D212" s="185" t="s">
        <v>637</v>
      </c>
      <c r="E212" s="183">
        <f>F212+G212</f>
        <v>0.001</v>
      </c>
      <c r="F212" s="183">
        <v>0.001</v>
      </c>
      <c r="G212" s="183"/>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c r="FO212" s="67"/>
      <c r="FP212" s="67"/>
      <c r="FQ212" s="67"/>
      <c r="FR212" s="67"/>
      <c r="FS212" s="67"/>
      <c r="FT212" s="67"/>
      <c r="FU212" s="67"/>
      <c r="FV212" s="67"/>
      <c r="FW212" s="67"/>
      <c r="FX212" s="67"/>
      <c r="FY212" s="67"/>
      <c r="FZ212" s="67"/>
      <c r="GA212" s="67"/>
      <c r="GB212" s="67"/>
      <c r="GC212" s="67"/>
      <c r="GD212" s="67"/>
      <c r="GE212" s="67"/>
      <c r="GF212" s="67"/>
      <c r="GG212" s="67"/>
      <c r="GH212" s="67"/>
      <c r="GI212" s="67"/>
      <c r="GJ212" s="67"/>
      <c r="GK212" s="67"/>
      <c r="GL212" s="67"/>
      <c r="GM212" s="67"/>
      <c r="GN212" s="67"/>
      <c r="GO212" s="67"/>
      <c r="GP212" s="67"/>
      <c r="GQ212" s="67"/>
      <c r="GR212" s="67"/>
      <c r="GS212" s="67"/>
      <c r="GT212" s="67"/>
      <c r="GU212" s="67"/>
      <c r="GV212" s="67"/>
      <c r="GW212" s="67"/>
      <c r="GX212" s="67"/>
      <c r="GY212" s="67"/>
      <c r="GZ212" s="67"/>
      <c r="HA212" s="67"/>
      <c r="HB212" s="67"/>
      <c r="HC212" s="67"/>
      <c r="HD212" s="67"/>
      <c r="HE212" s="67"/>
      <c r="HF212" s="67"/>
      <c r="HG212" s="67"/>
      <c r="HH212" s="67"/>
      <c r="HI212" s="67"/>
      <c r="HJ212" s="67"/>
      <c r="HK212" s="67"/>
      <c r="HL212" s="67"/>
      <c r="HM212" s="67"/>
      <c r="HN212" s="67"/>
      <c r="HO212" s="67"/>
      <c r="HP212" s="67"/>
      <c r="HQ212" s="67"/>
      <c r="HR212" s="67"/>
      <c r="HS212" s="67"/>
      <c r="HT212" s="67"/>
      <c r="HU212" s="67"/>
      <c r="HV212" s="67"/>
      <c r="HW212" s="67"/>
      <c r="HX212" s="67"/>
      <c r="HY212" s="67"/>
      <c r="HZ212" s="67"/>
      <c r="IA212" s="67"/>
      <c r="IB212" s="67"/>
      <c r="IC212" s="67"/>
      <c r="ID212" s="67"/>
      <c r="IE212" s="67"/>
      <c r="IF212" s="67"/>
      <c r="IG212" s="67"/>
      <c r="IH212" s="67"/>
      <c r="II212" s="67"/>
      <c r="IJ212" s="67"/>
      <c r="IK212" s="67"/>
    </row>
    <row r="213" spans="1:245" ht="47.25" hidden="1" outlineLevel="1">
      <c r="A213" s="180">
        <v>5</v>
      </c>
      <c r="B213" s="180"/>
      <c r="C213" s="181"/>
      <c r="D213" s="185" t="s">
        <v>638</v>
      </c>
      <c r="E213" s="183">
        <f>F213+G213</f>
        <v>1.109</v>
      </c>
      <c r="F213" s="183">
        <v>1.109</v>
      </c>
      <c r="G213" s="183"/>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c r="FO213" s="67"/>
      <c r="FP213" s="67"/>
      <c r="FQ213" s="67"/>
      <c r="FR213" s="67"/>
      <c r="FS213" s="67"/>
      <c r="FT213" s="67"/>
      <c r="FU213" s="67"/>
      <c r="FV213" s="67"/>
      <c r="FW213" s="67"/>
      <c r="FX213" s="67"/>
      <c r="FY213" s="67"/>
      <c r="FZ213" s="67"/>
      <c r="GA213" s="67"/>
      <c r="GB213" s="67"/>
      <c r="GC213" s="67"/>
      <c r="GD213" s="67"/>
      <c r="GE213" s="67"/>
      <c r="GF213" s="67"/>
      <c r="GG213" s="67"/>
      <c r="GH213" s="67"/>
      <c r="GI213" s="67"/>
      <c r="GJ213" s="67"/>
      <c r="GK213" s="67"/>
      <c r="GL213" s="67"/>
      <c r="GM213" s="67"/>
      <c r="GN213" s="67"/>
      <c r="GO213" s="67"/>
      <c r="GP213" s="67"/>
      <c r="GQ213" s="67"/>
      <c r="GR213" s="67"/>
      <c r="GS213" s="67"/>
      <c r="GT213" s="67"/>
      <c r="GU213" s="67"/>
      <c r="GV213" s="67"/>
      <c r="GW213" s="67"/>
      <c r="GX213" s="67"/>
      <c r="GY213" s="67"/>
      <c r="GZ213" s="67"/>
      <c r="HA213" s="67"/>
      <c r="HB213" s="67"/>
      <c r="HC213" s="67"/>
      <c r="HD213" s="67"/>
      <c r="HE213" s="67"/>
      <c r="HF213" s="67"/>
      <c r="HG213" s="67"/>
      <c r="HH213" s="67"/>
      <c r="HI213" s="67"/>
      <c r="HJ213" s="67"/>
      <c r="HK213" s="67"/>
      <c r="HL213" s="67"/>
      <c r="HM213" s="67"/>
      <c r="HN213" s="67"/>
      <c r="HO213" s="67"/>
      <c r="HP213" s="67"/>
      <c r="HQ213" s="67"/>
      <c r="HR213" s="67"/>
      <c r="HS213" s="67"/>
      <c r="HT213" s="67"/>
      <c r="HU213" s="67"/>
      <c r="HV213" s="67"/>
      <c r="HW213" s="67"/>
      <c r="HX213" s="67"/>
      <c r="HY213" s="67"/>
      <c r="HZ213" s="67"/>
      <c r="IA213" s="67"/>
      <c r="IB213" s="67"/>
      <c r="IC213" s="67"/>
      <c r="ID213" s="67"/>
      <c r="IE213" s="67"/>
      <c r="IF213" s="67"/>
      <c r="IG213" s="67"/>
      <c r="IH213" s="67"/>
      <c r="II213" s="67"/>
      <c r="IJ213" s="67"/>
      <c r="IK213" s="67"/>
    </row>
    <row r="214" spans="1:245" ht="47.25" hidden="1" outlineLevel="1">
      <c r="A214" s="180">
        <v>6</v>
      </c>
      <c r="B214" s="180"/>
      <c r="C214" s="181"/>
      <c r="D214" s="185" t="s">
        <v>639</v>
      </c>
      <c r="E214" s="183">
        <f>F214+G214</f>
        <v>0.003</v>
      </c>
      <c r="F214" s="183">
        <v>0.003</v>
      </c>
      <c r="G214" s="183"/>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c r="FO214" s="67"/>
      <c r="FP214" s="67"/>
      <c r="FQ214" s="67"/>
      <c r="FR214" s="67"/>
      <c r="FS214" s="67"/>
      <c r="FT214" s="67"/>
      <c r="FU214" s="67"/>
      <c r="FV214" s="67"/>
      <c r="FW214" s="67"/>
      <c r="FX214" s="67"/>
      <c r="FY214" s="67"/>
      <c r="FZ214" s="67"/>
      <c r="GA214" s="67"/>
      <c r="GB214" s="67"/>
      <c r="GC214" s="67"/>
      <c r="GD214" s="67"/>
      <c r="GE214" s="67"/>
      <c r="GF214" s="67"/>
      <c r="GG214" s="67"/>
      <c r="GH214" s="67"/>
      <c r="GI214" s="67"/>
      <c r="GJ214" s="67"/>
      <c r="GK214" s="67"/>
      <c r="GL214" s="67"/>
      <c r="GM214" s="67"/>
      <c r="GN214" s="67"/>
      <c r="GO214" s="67"/>
      <c r="GP214" s="67"/>
      <c r="GQ214" s="67"/>
      <c r="GR214" s="67"/>
      <c r="GS214" s="67"/>
      <c r="GT214" s="67"/>
      <c r="GU214" s="67"/>
      <c r="GV214" s="67"/>
      <c r="GW214" s="67"/>
      <c r="GX214" s="67"/>
      <c r="GY214" s="67"/>
      <c r="GZ214" s="67"/>
      <c r="HA214" s="67"/>
      <c r="HB214" s="67"/>
      <c r="HC214" s="67"/>
      <c r="HD214" s="67"/>
      <c r="HE214" s="67"/>
      <c r="HF214" s="67"/>
      <c r="HG214" s="67"/>
      <c r="HH214" s="67"/>
      <c r="HI214" s="67"/>
      <c r="HJ214" s="67"/>
      <c r="HK214" s="67"/>
      <c r="HL214" s="67"/>
      <c r="HM214" s="67"/>
      <c r="HN214" s="67"/>
      <c r="HO214" s="67"/>
      <c r="HP214" s="67"/>
      <c r="HQ214" s="67"/>
      <c r="HR214" s="67"/>
      <c r="HS214" s="67"/>
      <c r="HT214" s="67"/>
      <c r="HU214" s="67"/>
      <c r="HV214" s="67"/>
      <c r="HW214" s="67"/>
      <c r="HX214" s="67"/>
      <c r="HY214" s="67"/>
      <c r="HZ214" s="67"/>
      <c r="IA214" s="67"/>
      <c r="IB214" s="67"/>
      <c r="IC214" s="67"/>
      <c r="ID214" s="67"/>
      <c r="IE214" s="67"/>
      <c r="IF214" s="67"/>
      <c r="IG214" s="67"/>
      <c r="IH214" s="67"/>
      <c r="II214" s="67"/>
      <c r="IJ214" s="67"/>
      <c r="IK214" s="67"/>
    </row>
    <row r="215" spans="1:245" s="72" customFormat="1" ht="15.75" collapsed="1">
      <c r="A215" s="180" t="s">
        <v>640</v>
      </c>
      <c r="B215" s="180"/>
      <c r="C215" s="181"/>
      <c r="D215" s="188" t="s">
        <v>641</v>
      </c>
      <c r="E215" s="183">
        <f>SUBTOTAL(9,E216)</f>
        <v>298.5232450000001</v>
      </c>
      <c r="F215" s="183">
        <f>SUBTOTAL(9,F216)</f>
        <v>253.5232450000001</v>
      </c>
      <c r="G215" s="183">
        <f>SUBTOTAL(9,G216)</f>
        <v>45</v>
      </c>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74"/>
      <c r="BV215" s="74"/>
      <c r="BW215" s="74"/>
      <c r="BX215" s="74"/>
      <c r="BY215" s="74"/>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74"/>
      <c r="CX215" s="74"/>
      <c r="CY215" s="74"/>
      <c r="CZ215" s="74"/>
      <c r="DA215" s="74"/>
      <c r="DB215" s="74"/>
      <c r="DC215" s="74"/>
      <c r="DD215" s="74"/>
      <c r="DE215" s="74"/>
      <c r="DF215" s="74"/>
      <c r="DG215" s="74"/>
      <c r="DH215" s="74"/>
      <c r="DI215" s="74"/>
      <c r="DJ215" s="74"/>
      <c r="DK215" s="74"/>
      <c r="DL215" s="74"/>
      <c r="DM215" s="74"/>
      <c r="DN215" s="74"/>
      <c r="DO215" s="74"/>
      <c r="DP215" s="74"/>
      <c r="DQ215" s="74"/>
      <c r="DR215" s="74"/>
      <c r="DS215" s="74"/>
      <c r="DT215" s="74"/>
      <c r="DU215" s="74"/>
      <c r="DV215" s="74"/>
      <c r="DW215" s="74"/>
      <c r="DX215" s="74"/>
      <c r="DY215" s="74"/>
      <c r="DZ215" s="74"/>
      <c r="EA215" s="74"/>
      <c r="EB215" s="74"/>
      <c r="EC215" s="74"/>
      <c r="ED215" s="74"/>
      <c r="EE215" s="74"/>
      <c r="EF215" s="74"/>
      <c r="EG215" s="74"/>
      <c r="EH215" s="74"/>
      <c r="EI215" s="74"/>
      <c r="EJ215" s="74"/>
      <c r="EK215" s="74"/>
      <c r="EL215" s="74"/>
      <c r="EM215" s="74"/>
      <c r="EN215" s="74"/>
      <c r="EO215" s="74"/>
      <c r="EP215" s="74"/>
      <c r="EQ215" s="74"/>
      <c r="ER215" s="74"/>
      <c r="ES215" s="74"/>
      <c r="ET215" s="74"/>
      <c r="EU215" s="74"/>
      <c r="EV215" s="74"/>
      <c r="EW215" s="74"/>
      <c r="EX215" s="74"/>
      <c r="EY215" s="74"/>
      <c r="EZ215" s="74"/>
      <c r="FA215" s="74"/>
      <c r="FB215" s="74"/>
      <c r="FC215" s="74"/>
      <c r="FD215" s="74"/>
      <c r="FE215" s="74"/>
      <c r="FF215" s="74"/>
      <c r="FG215" s="74"/>
      <c r="FH215" s="74"/>
      <c r="FI215" s="74"/>
      <c r="FJ215" s="74"/>
      <c r="FK215" s="74"/>
      <c r="FL215" s="74"/>
      <c r="FM215" s="74"/>
      <c r="FN215" s="74"/>
      <c r="FO215" s="74"/>
      <c r="FP215" s="74"/>
      <c r="FQ215" s="74"/>
      <c r="FR215" s="74"/>
      <c r="FS215" s="74"/>
      <c r="FT215" s="74"/>
      <c r="FU215" s="74"/>
      <c r="FV215" s="74"/>
      <c r="FW215" s="74"/>
      <c r="FX215" s="74"/>
      <c r="FY215" s="74"/>
      <c r="FZ215" s="74"/>
      <c r="GA215" s="74"/>
      <c r="GB215" s="74"/>
      <c r="GC215" s="74"/>
      <c r="GD215" s="74"/>
      <c r="GE215" s="74"/>
      <c r="GF215" s="74"/>
      <c r="GG215" s="74"/>
      <c r="GH215" s="74"/>
      <c r="GI215" s="74"/>
      <c r="GJ215" s="74"/>
      <c r="GK215" s="74"/>
      <c r="GL215" s="74"/>
      <c r="GM215" s="74"/>
      <c r="GN215" s="74"/>
      <c r="GO215" s="74"/>
      <c r="GP215" s="74"/>
      <c r="GQ215" s="74"/>
      <c r="GR215" s="74"/>
      <c r="GS215" s="74"/>
      <c r="GT215" s="74"/>
      <c r="GU215" s="74"/>
      <c r="GV215" s="74"/>
      <c r="GW215" s="74"/>
      <c r="GX215" s="74"/>
      <c r="GY215" s="74"/>
      <c r="GZ215" s="74"/>
      <c r="HA215" s="74"/>
      <c r="HB215" s="74"/>
      <c r="HC215" s="74"/>
      <c r="HD215" s="74"/>
      <c r="HE215" s="74"/>
      <c r="HF215" s="74"/>
      <c r="HG215" s="74"/>
      <c r="HH215" s="74"/>
      <c r="HI215" s="74"/>
      <c r="HJ215" s="74"/>
      <c r="HK215" s="74"/>
      <c r="HL215" s="74"/>
      <c r="HM215" s="74"/>
      <c r="HN215" s="74"/>
      <c r="HO215" s="74"/>
      <c r="HP215" s="74"/>
      <c r="HQ215" s="74"/>
      <c r="HR215" s="74"/>
      <c r="HS215" s="74"/>
      <c r="HT215" s="74"/>
      <c r="HU215" s="74"/>
      <c r="HV215" s="74"/>
      <c r="HW215" s="74"/>
      <c r="HX215" s="74"/>
      <c r="HY215" s="74"/>
      <c r="HZ215" s="74"/>
      <c r="IA215" s="74"/>
      <c r="IB215" s="74"/>
      <c r="IC215" s="74"/>
      <c r="ID215" s="74"/>
      <c r="IE215" s="74"/>
      <c r="IF215" s="74"/>
      <c r="IG215" s="74"/>
      <c r="IH215" s="74"/>
      <c r="II215" s="74"/>
      <c r="IJ215" s="74"/>
      <c r="IK215" s="74"/>
    </row>
    <row r="216" spans="1:245" ht="15.75" hidden="1" outlineLevel="1">
      <c r="A216" s="180">
        <v>1</v>
      </c>
      <c r="B216" s="180"/>
      <c r="C216" s="181"/>
      <c r="D216" s="185" t="s">
        <v>642</v>
      </c>
      <c r="E216" s="183">
        <f>F216+G216</f>
        <v>298.5232450000001</v>
      </c>
      <c r="F216" s="183">
        <v>253.5232450000001</v>
      </c>
      <c r="G216" s="183">
        <v>45</v>
      </c>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c r="FO216" s="67"/>
      <c r="FP216" s="67"/>
      <c r="FQ216" s="67"/>
      <c r="FR216" s="67"/>
      <c r="FS216" s="67"/>
      <c r="FT216" s="67"/>
      <c r="FU216" s="67"/>
      <c r="FV216" s="67"/>
      <c r="FW216" s="67"/>
      <c r="FX216" s="67"/>
      <c r="FY216" s="67"/>
      <c r="FZ216" s="67"/>
      <c r="GA216" s="67"/>
      <c r="GB216" s="67"/>
      <c r="GC216" s="67"/>
      <c r="GD216" s="67"/>
      <c r="GE216" s="67"/>
      <c r="GF216" s="67"/>
      <c r="GG216" s="67"/>
      <c r="GH216" s="67"/>
      <c r="GI216" s="67"/>
      <c r="GJ216" s="67"/>
      <c r="GK216" s="67"/>
      <c r="GL216" s="67"/>
      <c r="GM216" s="67"/>
      <c r="GN216" s="67"/>
      <c r="GO216" s="67"/>
      <c r="GP216" s="67"/>
      <c r="GQ216" s="67"/>
      <c r="GR216" s="67"/>
      <c r="GS216" s="67"/>
      <c r="GT216" s="67"/>
      <c r="GU216" s="67"/>
      <c r="GV216" s="67"/>
      <c r="GW216" s="67"/>
      <c r="GX216" s="67"/>
      <c r="GY216" s="67"/>
      <c r="GZ216" s="67"/>
      <c r="HA216" s="67"/>
      <c r="HB216" s="67"/>
      <c r="HC216" s="67"/>
      <c r="HD216" s="67"/>
      <c r="HE216" s="67"/>
      <c r="HF216" s="67"/>
      <c r="HG216" s="67"/>
      <c r="HH216" s="67"/>
      <c r="HI216" s="67"/>
      <c r="HJ216" s="67"/>
      <c r="HK216" s="67"/>
      <c r="HL216" s="67"/>
      <c r="HM216" s="67"/>
      <c r="HN216" s="67"/>
      <c r="HO216" s="67"/>
      <c r="HP216" s="67"/>
      <c r="HQ216" s="67"/>
      <c r="HR216" s="67"/>
      <c r="HS216" s="67"/>
      <c r="HT216" s="67"/>
      <c r="HU216" s="67"/>
      <c r="HV216" s="67"/>
      <c r="HW216" s="67"/>
      <c r="HX216" s="67"/>
      <c r="HY216" s="67"/>
      <c r="HZ216" s="67"/>
      <c r="IA216" s="67"/>
      <c r="IB216" s="67"/>
      <c r="IC216" s="67"/>
      <c r="ID216" s="67"/>
      <c r="IE216" s="67"/>
      <c r="IF216" s="67"/>
      <c r="IG216" s="67"/>
      <c r="IH216" s="67"/>
      <c r="II216" s="67"/>
      <c r="IJ216" s="67"/>
      <c r="IK216" s="67"/>
    </row>
    <row r="217" spans="1:245" s="72" customFormat="1" ht="15.75" collapsed="1">
      <c r="A217" s="180" t="s">
        <v>643</v>
      </c>
      <c r="B217" s="180"/>
      <c r="C217" s="181"/>
      <c r="D217" s="188" t="s">
        <v>644</v>
      </c>
      <c r="E217" s="183">
        <f>SUBTOTAL(9,E218)</f>
        <v>394.884</v>
      </c>
      <c r="F217" s="183">
        <f>SUBTOTAL(9,F218)</f>
        <v>394.884</v>
      </c>
      <c r="G217" s="183">
        <f>SUBTOTAL(9,G218)</f>
        <v>0</v>
      </c>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c r="BI217" s="74"/>
      <c r="BJ217" s="74"/>
      <c r="BK217" s="74"/>
      <c r="BL217" s="74"/>
      <c r="BM217" s="74"/>
      <c r="BN217" s="74"/>
      <c r="BO217" s="74"/>
      <c r="BP217" s="74"/>
      <c r="BQ217" s="74"/>
      <c r="BR217" s="74"/>
      <c r="BS217" s="74"/>
      <c r="BT217" s="74"/>
      <c r="BU217" s="74"/>
      <c r="BV217" s="74"/>
      <c r="BW217" s="74"/>
      <c r="BX217" s="74"/>
      <c r="BY217" s="74"/>
      <c r="BZ217" s="74"/>
      <c r="CA217" s="74"/>
      <c r="CB217" s="74"/>
      <c r="CC217" s="74"/>
      <c r="CD217" s="74"/>
      <c r="CE217" s="74"/>
      <c r="CF217" s="74"/>
      <c r="CG217" s="74"/>
      <c r="CH217" s="74"/>
      <c r="CI217" s="74"/>
      <c r="CJ217" s="74"/>
      <c r="CK217" s="74"/>
      <c r="CL217" s="74"/>
      <c r="CM217" s="74"/>
      <c r="CN217" s="74"/>
      <c r="CO217" s="74"/>
      <c r="CP217" s="74"/>
      <c r="CQ217" s="74"/>
      <c r="CR217" s="74"/>
      <c r="CS217" s="74"/>
      <c r="CT217" s="74"/>
      <c r="CU217" s="74"/>
      <c r="CV217" s="74"/>
      <c r="CW217" s="74"/>
      <c r="CX217" s="74"/>
      <c r="CY217" s="74"/>
      <c r="CZ217" s="74"/>
      <c r="DA217" s="74"/>
      <c r="DB217" s="74"/>
      <c r="DC217" s="74"/>
      <c r="DD217" s="74"/>
      <c r="DE217" s="74"/>
      <c r="DF217" s="74"/>
      <c r="DG217" s="74"/>
      <c r="DH217" s="74"/>
      <c r="DI217" s="74"/>
      <c r="DJ217" s="74"/>
      <c r="DK217" s="74"/>
      <c r="DL217" s="74"/>
      <c r="DM217" s="74"/>
      <c r="DN217" s="74"/>
      <c r="DO217" s="74"/>
      <c r="DP217" s="74"/>
      <c r="DQ217" s="74"/>
      <c r="DR217" s="74"/>
      <c r="DS217" s="74"/>
      <c r="DT217" s="74"/>
      <c r="DU217" s="74"/>
      <c r="DV217" s="74"/>
      <c r="DW217" s="74"/>
      <c r="DX217" s="74"/>
      <c r="DY217" s="74"/>
      <c r="DZ217" s="74"/>
      <c r="EA217" s="74"/>
      <c r="EB217" s="74"/>
      <c r="EC217" s="74"/>
      <c r="ED217" s="74"/>
      <c r="EE217" s="74"/>
      <c r="EF217" s="74"/>
      <c r="EG217" s="74"/>
      <c r="EH217" s="74"/>
      <c r="EI217" s="74"/>
      <c r="EJ217" s="74"/>
      <c r="EK217" s="74"/>
      <c r="EL217" s="74"/>
      <c r="EM217" s="74"/>
      <c r="EN217" s="74"/>
      <c r="EO217" s="74"/>
      <c r="EP217" s="74"/>
      <c r="EQ217" s="74"/>
      <c r="ER217" s="74"/>
      <c r="ES217" s="74"/>
      <c r="ET217" s="74"/>
      <c r="EU217" s="74"/>
      <c r="EV217" s="74"/>
      <c r="EW217" s="74"/>
      <c r="EX217" s="74"/>
      <c r="EY217" s="74"/>
      <c r="EZ217" s="74"/>
      <c r="FA217" s="74"/>
      <c r="FB217" s="74"/>
      <c r="FC217" s="74"/>
      <c r="FD217" s="74"/>
      <c r="FE217" s="74"/>
      <c r="FF217" s="74"/>
      <c r="FG217" s="74"/>
      <c r="FH217" s="74"/>
      <c r="FI217" s="74"/>
      <c r="FJ217" s="74"/>
      <c r="FK217" s="74"/>
      <c r="FL217" s="74"/>
      <c r="FM217" s="74"/>
      <c r="FN217" s="74"/>
      <c r="FO217" s="74"/>
      <c r="FP217" s="74"/>
      <c r="FQ217" s="74"/>
      <c r="FR217" s="74"/>
      <c r="FS217" s="74"/>
      <c r="FT217" s="74"/>
      <c r="FU217" s="74"/>
      <c r="FV217" s="74"/>
      <c r="FW217" s="74"/>
      <c r="FX217" s="74"/>
      <c r="FY217" s="74"/>
      <c r="FZ217" s="74"/>
      <c r="GA217" s="74"/>
      <c r="GB217" s="74"/>
      <c r="GC217" s="74"/>
      <c r="GD217" s="74"/>
      <c r="GE217" s="74"/>
      <c r="GF217" s="74"/>
      <c r="GG217" s="74"/>
      <c r="GH217" s="74"/>
      <c r="GI217" s="74"/>
      <c r="GJ217" s="74"/>
      <c r="GK217" s="74"/>
      <c r="GL217" s="74"/>
      <c r="GM217" s="74"/>
      <c r="GN217" s="74"/>
      <c r="GO217" s="74"/>
      <c r="GP217" s="74"/>
      <c r="GQ217" s="74"/>
      <c r="GR217" s="74"/>
      <c r="GS217" s="74"/>
      <c r="GT217" s="74"/>
      <c r="GU217" s="74"/>
      <c r="GV217" s="74"/>
      <c r="GW217" s="74"/>
      <c r="GX217" s="74"/>
      <c r="GY217" s="74"/>
      <c r="GZ217" s="74"/>
      <c r="HA217" s="74"/>
      <c r="HB217" s="74"/>
      <c r="HC217" s="74"/>
      <c r="HD217" s="74"/>
      <c r="HE217" s="74"/>
      <c r="HF217" s="74"/>
      <c r="HG217" s="74"/>
      <c r="HH217" s="74"/>
      <c r="HI217" s="74"/>
      <c r="HJ217" s="74"/>
      <c r="HK217" s="74"/>
      <c r="HL217" s="74"/>
      <c r="HM217" s="74"/>
      <c r="HN217" s="74"/>
      <c r="HO217" s="74"/>
      <c r="HP217" s="74"/>
      <c r="HQ217" s="74"/>
      <c r="HR217" s="74"/>
      <c r="HS217" s="74"/>
      <c r="HT217" s="74"/>
      <c r="HU217" s="74"/>
      <c r="HV217" s="74"/>
      <c r="HW217" s="74"/>
      <c r="HX217" s="74"/>
      <c r="HY217" s="74"/>
      <c r="HZ217" s="74"/>
      <c r="IA217" s="74"/>
      <c r="IB217" s="74"/>
      <c r="IC217" s="74"/>
      <c r="ID217" s="74"/>
      <c r="IE217" s="74"/>
      <c r="IF217" s="74"/>
      <c r="IG217" s="74"/>
      <c r="IH217" s="74"/>
      <c r="II217" s="74"/>
      <c r="IJ217" s="74"/>
      <c r="IK217" s="74"/>
    </row>
    <row r="218" spans="1:245" ht="15.75" hidden="1" outlineLevel="1">
      <c r="A218" s="180">
        <v>1</v>
      </c>
      <c r="B218" s="180"/>
      <c r="C218" s="181"/>
      <c r="D218" s="185" t="s">
        <v>645</v>
      </c>
      <c r="E218" s="183">
        <f>F218+G218</f>
        <v>394.884</v>
      </c>
      <c r="F218" s="183">
        <v>394.884</v>
      </c>
      <c r="G218" s="183"/>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c r="FO218" s="67"/>
      <c r="FP218" s="67"/>
      <c r="FQ218" s="67"/>
      <c r="FR218" s="67"/>
      <c r="FS218" s="67"/>
      <c r="FT218" s="67"/>
      <c r="FU218" s="67"/>
      <c r="FV218" s="67"/>
      <c r="FW218" s="67"/>
      <c r="FX218" s="67"/>
      <c r="FY218" s="67"/>
      <c r="FZ218" s="67"/>
      <c r="GA218" s="67"/>
      <c r="GB218" s="67"/>
      <c r="GC218" s="67"/>
      <c r="GD218" s="67"/>
      <c r="GE218" s="67"/>
      <c r="GF218" s="67"/>
      <c r="GG218" s="67"/>
      <c r="GH218" s="67"/>
      <c r="GI218" s="67"/>
      <c r="GJ218" s="67"/>
      <c r="GK218" s="67"/>
      <c r="GL218" s="67"/>
      <c r="GM218" s="67"/>
      <c r="GN218" s="67"/>
      <c r="GO218" s="67"/>
      <c r="GP218" s="67"/>
      <c r="GQ218" s="67"/>
      <c r="GR218" s="67"/>
      <c r="GS218" s="67"/>
      <c r="GT218" s="67"/>
      <c r="GU218" s="67"/>
      <c r="GV218" s="67"/>
      <c r="GW218" s="67"/>
      <c r="GX218" s="67"/>
      <c r="GY218" s="67"/>
      <c r="GZ218" s="67"/>
      <c r="HA218" s="67"/>
      <c r="HB218" s="67"/>
      <c r="HC218" s="67"/>
      <c r="HD218" s="67"/>
      <c r="HE218" s="67"/>
      <c r="HF218" s="67"/>
      <c r="HG218" s="67"/>
      <c r="HH218" s="67"/>
      <c r="HI218" s="67"/>
      <c r="HJ218" s="67"/>
      <c r="HK218" s="67"/>
      <c r="HL218" s="67"/>
      <c r="HM218" s="67"/>
      <c r="HN218" s="67"/>
      <c r="HO218" s="67"/>
      <c r="HP218" s="67"/>
      <c r="HQ218" s="67"/>
      <c r="HR218" s="67"/>
      <c r="HS218" s="67"/>
      <c r="HT218" s="67"/>
      <c r="HU218" s="67"/>
      <c r="HV218" s="67"/>
      <c r="HW218" s="67"/>
      <c r="HX218" s="67"/>
      <c r="HY218" s="67"/>
      <c r="HZ218" s="67"/>
      <c r="IA218" s="67"/>
      <c r="IB218" s="67"/>
      <c r="IC218" s="67"/>
      <c r="ID218" s="67"/>
      <c r="IE218" s="67"/>
      <c r="IF218" s="67"/>
      <c r="IG218" s="67"/>
      <c r="IH218" s="67"/>
      <c r="II218" s="67"/>
      <c r="IJ218" s="67"/>
      <c r="IK218" s="67"/>
    </row>
    <row r="219" spans="1:245" s="72" customFormat="1" ht="31.5" collapsed="1">
      <c r="A219" s="180" t="s">
        <v>646</v>
      </c>
      <c r="B219" s="180"/>
      <c r="C219" s="181"/>
      <c r="D219" s="188" t="s">
        <v>647</v>
      </c>
      <c r="E219" s="183">
        <f>SUBTOTAL(9,E220:E224)</f>
        <v>482.26499999999953</v>
      </c>
      <c r="F219" s="183">
        <f>SUBTOTAL(9,F220:F224)</f>
        <v>314.5018209999996</v>
      </c>
      <c r="G219" s="183">
        <f>SUBTOTAL(9,G220:G224)</f>
        <v>167.763179</v>
      </c>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c r="BI219" s="74"/>
      <c r="BJ219" s="74"/>
      <c r="BK219" s="74"/>
      <c r="BL219" s="74"/>
      <c r="BM219" s="74"/>
      <c r="BN219" s="74"/>
      <c r="BO219" s="74"/>
      <c r="BP219" s="74"/>
      <c r="BQ219" s="74"/>
      <c r="BR219" s="74"/>
      <c r="BS219" s="74"/>
      <c r="BT219" s="74"/>
      <c r="BU219" s="74"/>
      <c r="BV219" s="74"/>
      <c r="BW219" s="74"/>
      <c r="BX219" s="74"/>
      <c r="BY219" s="74"/>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4"/>
      <c r="CW219" s="74"/>
      <c r="CX219" s="74"/>
      <c r="CY219" s="74"/>
      <c r="CZ219" s="74"/>
      <c r="DA219" s="74"/>
      <c r="DB219" s="74"/>
      <c r="DC219" s="74"/>
      <c r="DD219" s="74"/>
      <c r="DE219" s="74"/>
      <c r="DF219" s="74"/>
      <c r="DG219" s="74"/>
      <c r="DH219" s="74"/>
      <c r="DI219" s="74"/>
      <c r="DJ219" s="74"/>
      <c r="DK219" s="74"/>
      <c r="DL219" s="74"/>
      <c r="DM219" s="74"/>
      <c r="DN219" s="74"/>
      <c r="DO219" s="74"/>
      <c r="DP219" s="74"/>
      <c r="DQ219" s="74"/>
      <c r="DR219" s="74"/>
      <c r="DS219" s="74"/>
      <c r="DT219" s="74"/>
      <c r="DU219" s="74"/>
      <c r="DV219" s="74"/>
      <c r="DW219" s="74"/>
      <c r="DX219" s="74"/>
      <c r="DY219" s="74"/>
      <c r="DZ219" s="74"/>
      <c r="EA219" s="74"/>
      <c r="EB219" s="74"/>
      <c r="EC219" s="74"/>
      <c r="ED219" s="74"/>
      <c r="EE219" s="74"/>
      <c r="EF219" s="74"/>
      <c r="EG219" s="74"/>
      <c r="EH219" s="74"/>
      <c r="EI219" s="74"/>
      <c r="EJ219" s="74"/>
      <c r="EK219" s="74"/>
      <c r="EL219" s="74"/>
      <c r="EM219" s="74"/>
      <c r="EN219" s="74"/>
      <c r="EO219" s="74"/>
      <c r="EP219" s="74"/>
      <c r="EQ219" s="74"/>
      <c r="ER219" s="74"/>
      <c r="ES219" s="74"/>
      <c r="ET219" s="74"/>
      <c r="EU219" s="74"/>
      <c r="EV219" s="74"/>
      <c r="EW219" s="74"/>
      <c r="EX219" s="74"/>
      <c r="EY219" s="74"/>
      <c r="EZ219" s="74"/>
      <c r="FA219" s="74"/>
      <c r="FB219" s="74"/>
      <c r="FC219" s="74"/>
      <c r="FD219" s="74"/>
      <c r="FE219" s="74"/>
      <c r="FF219" s="74"/>
      <c r="FG219" s="74"/>
      <c r="FH219" s="74"/>
      <c r="FI219" s="74"/>
      <c r="FJ219" s="74"/>
      <c r="FK219" s="74"/>
      <c r="FL219" s="74"/>
      <c r="FM219" s="74"/>
      <c r="FN219" s="74"/>
      <c r="FO219" s="74"/>
      <c r="FP219" s="74"/>
      <c r="FQ219" s="74"/>
      <c r="FR219" s="74"/>
      <c r="FS219" s="74"/>
      <c r="FT219" s="74"/>
      <c r="FU219" s="74"/>
      <c r="FV219" s="74"/>
      <c r="FW219" s="74"/>
      <c r="FX219" s="74"/>
      <c r="FY219" s="74"/>
      <c r="FZ219" s="74"/>
      <c r="GA219" s="74"/>
      <c r="GB219" s="74"/>
      <c r="GC219" s="74"/>
      <c r="GD219" s="74"/>
      <c r="GE219" s="74"/>
      <c r="GF219" s="74"/>
      <c r="GG219" s="74"/>
      <c r="GH219" s="74"/>
      <c r="GI219" s="74"/>
      <c r="GJ219" s="74"/>
      <c r="GK219" s="74"/>
      <c r="GL219" s="74"/>
      <c r="GM219" s="74"/>
      <c r="GN219" s="74"/>
      <c r="GO219" s="74"/>
      <c r="GP219" s="74"/>
      <c r="GQ219" s="74"/>
      <c r="GR219" s="74"/>
      <c r="GS219" s="74"/>
      <c r="GT219" s="74"/>
      <c r="GU219" s="74"/>
      <c r="GV219" s="74"/>
      <c r="GW219" s="74"/>
      <c r="GX219" s="74"/>
      <c r="GY219" s="74"/>
      <c r="GZ219" s="74"/>
      <c r="HA219" s="74"/>
      <c r="HB219" s="74"/>
      <c r="HC219" s="74"/>
      <c r="HD219" s="74"/>
      <c r="HE219" s="74"/>
      <c r="HF219" s="74"/>
      <c r="HG219" s="74"/>
      <c r="HH219" s="74"/>
      <c r="HI219" s="74"/>
      <c r="HJ219" s="74"/>
      <c r="HK219" s="74"/>
      <c r="HL219" s="74"/>
      <c r="HM219" s="74"/>
      <c r="HN219" s="74"/>
      <c r="HO219" s="74"/>
      <c r="HP219" s="74"/>
      <c r="HQ219" s="74"/>
      <c r="HR219" s="74"/>
      <c r="HS219" s="74"/>
      <c r="HT219" s="74"/>
      <c r="HU219" s="74"/>
      <c r="HV219" s="74"/>
      <c r="HW219" s="74"/>
      <c r="HX219" s="74"/>
      <c r="HY219" s="74"/>
      <c r="HZ219" s="74"/>
      <c r="IA219" s="74"/>
      <c r="IB219" s="74"/>
      <c r="IC219" s="74"/>
      <c r="ID219" s="74"/>
      <c r="IE219" s="74"/>
      <c r="IF219" s="74"/>
      <c r="IG219" s="74"/>
      <c r="IH219" s="74"/>
      <c r="II219" s="74"/>
      <c r="IJ219" s="74"/>
      <c r="IK219" s="74"/>
    </row>
    <row r="220" spans="1:245" ht="31.5" hidden="1" outlineLevel="1">
      <c r="A220" s="180">
        <v>1</v>
      </c>
      <c r="B220" s="180"/>
      <c r="C220" s="181"/>
      <c r="D220" s="185" t="s">
        <v>648</v>
      </c>
      <c r="E220" s="183">
        <f>F220+G220</f>
        <v>160.68399999999963</v>
      </c>
      <c r="F220" s="183">
        <v>0.0008209999996324768</v>
      </c>
      <c r="G220" s="183">
        <v>160.683179</v>
      </c>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c r="FO220" s="67"/>
      <c r="FP220" s="67"/>
      <c r="FQ220" s="67"/>
      <c r="FR220" s="67"/>
      <c r="FS220" s="67"/>
      <c r="FT220" s="67"/>
      <c r="FU220" s="67"/>
      <c r="FV220" s="67"/>
      <c r="FW220" s="67"/>
      <c r="FX220" s="67"/>
      <c r="FY220" s="67"/>
      <c r="FZ220" s="67"/>
      <c r="GA220" s="67"/>
      <c r="GB220" s="67"/>
      <c r="GC220" s="67"/>
      <c r="GD220" s="67"/>
      <c r="GE220" s="67"/>
      <c r="GF220" s="67"/>
      <c r="GG220" s="67"/>
      <c r="GH220" s="67"/>
      <c r="GI220" s="67"/>
      <c r="GJ220" s="67"/>
      <c r="GK220" s="67"/>
      <c r="GL220" s="67"/>
      <c r="GM220" s="67"/>
      <c r="GN220" s="67"/>
      <c r="GO220" s="67"/>
      <c r="GP220" s="67"/>
      <c r="GQ220" s="67"/>
      <c r="GR220" s="67"/>
      <c r="GS220" s="67"/>
      <c r="GT220" s="67"/>
      <c r="GU220" s="67"/>
      <c r="GV220" s="67"/>
      <c r="GW220" s="67"/>
      <c r="GX220" s="67"/>
      <c r="GY220" s="67"/>
      <c r="GZ220" s="67"/>
      <c r="HA220" s="67"/>
      <c r="HB220" s="67"/>
      <c r="HC220" s="67"/>
      <c r="HD220" s="67"/>
      <c r="HE220" s="67"/>
      <c r="HF220" s="67"/>
      <c r="HG220" s="67"/>
      <c r="HH220" s="67"/>
      <c r="HI220" s="67"/>
      <c r="HJ220" s="67"/>
      <c r="HK220" s="67"/>
      <c r="HL220" s="67"/>
      <c r="HM220" s="67"/>
      <c r="HN220" s="67"/>
      <c r="HO220" s="67"/>
      <c r="HP220" s="67"/>
      <c r="HQ220" s="67"/>
      <c r="HR220" s="67"/>
      <c r="HS220" s="67"/>
      <c r="HT220" s="67"/>
      <c r="HU220" s="67"/>
      <c r="HV220" s="67"/>
      <c r="HW220" s="67"/>
      <c r="HX220" s="67"/>
      <c r="HY220" s="67"/>
      <c r="HZ220" s="67"/>
      <c r="IA220" s="67"/>
      <c r="IB220" s="67"/>
      <c r="IC220" s="67"/>
      <c r="ID220" s="67"/>
      <c r="IE220" s="67"/>
      <c r="IF220" s="67"/>
      <c r="IG220" s="67"/>
      <c r="IH220" s="67"/>
      <c r="II220" s="67"/>
      <c r="IJ220" s="67"/>
      <c r="IK220" s="67"/>
    </row>
    <row r="221" spans="1:245" ht="31.5" hidden="1" outlineLevel="1">
      <c r="A221" s="180">
        <v>2</v>
      </c>
      <c r="B221" s="180"/>
      <c r="C221" s="181"/>
      <c r="D221" s="185" t="s">
        <v>649</v>
      </c>
      <c r="E221" s="183">
        <f>F221+G221</f>
        <v>79.426</v>
      </c>
      <c r="F221" s="183">
        <v>79.426</v>
      </c>
      <c r="G221" s="183"/>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c r="FO221" s="67"/>
      <c r="FP221" s="67"/>
      <c r="FQ221" s="67"/>
      <c r="FR221" s="67"/>
      <c r="FS221" s="67"/>
      <c r="FT221" s="67"/>
      <c r="FU221" s="67"/>
      <c r="FV221" s="67"/>
      <c r="FW221" s="67"/>
      <c r="FX221" s="67"/>
      <c r="FY221" s="67"/>
      <c r="FZ221" s="67"/>
      <c r="GA221" s="67"/>
      <c r="GB221" s="67"/>
      <c r="GC221" s="67"/>
      <c r="GD221" s="67"/>
      <c r="GE221" s="67"/>
      <c r="GF221" s="67"/>
      <c r="GG221" s="67"/>
      <c r="GH221" s="67"/>
      <c r="GI221" s="67"/>
      <c r="GJ221" s="67"/>
      <c r="GK221" s="67"/>
      <c r="GL221" s="67"/>
      <c r="GM221" s="67"/>
      <c r="GN221" s="67"/>
      <c r="GO221" s="67"/>
      <c r="GP221" s="67"/>
      <c r="GQ221" s="67"/>
      <c r="GR221" s="67"/>
      <c r="GS221" s="67"/>
      <c r="GT221" s="67"/>
      <c r="GU221" s="67"/>
      <c r="GV221" s="67"/>
      <c r="GW221" s="67"/>
      <c r="GX221" s="67"/>
      <c r="GY221" s="67"/>
      <c r="GZ221" s="67"/>
      <c r="HA221" s="67"/>
      <c r="HB221" s="67"/>
      <c r="HC221" s="67"/>
      <c r="HD221" s="67"/>
      <c r="HE221" s="67"/>
      <c r="HF221" s="67"/>
      <c r="HG221" s="67"/>
      <c r="HH221" s="67"/>
      <c r="HI221" s="67"/>
      <c r="HJ221" s="67"/>
      <c r="HK221" s="67"/>
      <c r="HL221" s="67"/>
      <c r="HM221" s="67"/>
      <c r="HN221" s="67"/>
      <c r="HO221" s="67"/>
      <c r="HP221" s="67"/>
      <c r="HQ221" s="67"/>
      <c r="HR221" s="67"/>
      <c r="HS221" s="67"/>
      <c r="HT221" s="67"/>
      <c r="HU221" s="67"/>
      <c r="HV221" s="67"/>
      <c r="HW221" s="67"/>
      <c r="HX221" s="67"/>
      <c r="HY221" s="67"/>
      <c r="HZ221" s="67"/>
      <c r="IA221" s="67"/>
      <c r="IB221" s="67"/>
      <c r="IC221" s="67"/>
      <c r="ID221" s="67"/>
      <c r="IE221" s="67"/>
      <c r="IF221" s="67"/>
      <c r="IG221" s="67"/>
      <c r="IH221" s="67"/>
      <c r="II221" s="67"/>
      <c r="IJ221" s="67"/>
      <c r="IK221" s="67"/>
    </row>
    <row r="222" spans="1:245" ht="15.75" hidden="1" outlineLevel="1">
      <c r="A222" s="180">
        <v>3</v>
      </c>
      <c r="B222" s="180"/>
      <c r="C222" s="181"/>
      <c r="D222" s="185" t="s">
        <v>650</v>
      </c>
      <c r="E222" s="183">
        <f>F222+G222</f>
        <v>72.063</v>
      </c>
      <c r="F222" s="183">
        <v>72.063</v>
      </c>
      <c r="G222" s="183"/>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c r="FO222" s="67"/>
      <c r="FP222" s="67"/>
      <c r="FQ222" s="67"/>
      <c r="FR222" s="67"/>
      <c r="FS222" s="67"/>
      <c r="FT222" s="67"/>
      <c r="FU222" s="67"/>
      <c r="FV222" s="67"/>
      <c r="FW222" s="67"/>
      <c r="FX222" s="67"/>
      <c r="FY222" s="67"/>
      <c r="FZ222" s="67"/>
      <c r="GA222" s="67"/>
      <c r="GB222" s="67"/>
      <c r="GC222" s="67"/>
      <c r="GD222" s="67"/>
      <c r="GE222" s="67"/>
      <c r="GF222" s="67"/>
      <c r="GG222" s="67"/>
      <c r="GH222" s="67"/>
      <c r="GI222" s="67"/>
      <c r="GJ222" s="67"/>
      <c r="GK222" s="67"/>
      <c r="GL222" s="67"/>
      <c r="GM222" s="67"/>
      <c r="GN222" s="67"/>
      <c r="GO222" s="67"/>
      <c r="GP222" s="67"/>
      <c r="GQ222" s="67"/>
      <c r="GR222" s="67"/>
      <c r="GS222" s="67"/>
      <c r="GT222" s="67"/>
      <c r="GU222" s="67"/>
      <c r="GV222" s="67"/>
      <c r="GW222" s="67"/>
      <c r="GX222" s="67"/>
      <c r="GY222" s="67"/>
      <c r="GZ222" s="67"/>
      <c r="HA222" s="67"/>
      <c r="HB222" s="67"/>
      <c r="HC222" s="67"/>
      <c r="HD222" s="67"/>
      <c r="HE222" s="67"/>
      <c r="HF222" s="67"/>
      <c r="HG222" s="67"/>
      <c r="HH222" s="67"/>
      <c r="HI222" s="67"/>
      <c r="HJ222" s="67"/>
      <c r="HK222" s="67"/>
      <c r="HL222" s="67"/>
      <c r="HM222" s="67"/>
      <c r="HN222" s="67"/>
      <c r="HO222" s="67"/>
      <c r="HP222" s="67"/>
      <c r="HQ222" s="67"/>
      <c r="HR222" s="67"/>
      <c r="HS222" s="67"/>
      <c r="HT222" s="67"/>
      <c r="HU222" s="67"/>
      <c r="HV222" s="67"/>
      <c r="HW222" s="67"/>
      <c r="HX222" s="67"/>
      <c r="HY222" s="67"/>
      <c r="HZ222" s="67"/>
      <c r="IA222" s="67"/>
      <c r="IB222" s="67"/>
      <c r="IC222" s="67"/>
      <c r="ID222" s="67"/>
      <c r="IE222" s="67"/>
      <c r="IF222" s="67"/>
      <c r="IG222" s="67"/>
      <c r="IH222" s="67"/>
      <c r="II222" s="67"/>
      <c r="IJ222" s="67"/>
      <c r="IK222" s="67"/>
    </row>
    <row r="223" spans="1:245" ht="47.25" hidden="1" outlineLevel="1">
      <c r="A223" s="180">
        <v>4</v>
      </c>
      <c r="B223" s="180"/>
      <c r="C223" s="181"/>
      <c r="D223" s="185" t="s">
        <v>651</v>
      </c>
      <c r="E223" s="183">
        <f>F223+G223</f>
        <v>7.08</v>
      </c>
      <c r="F223" s="183"/>
      <c r="G223" s="183">
        <v>7.08</v>
      </c>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c r="FO223" s="67"/>
      <c r="FP223" s="67"/>
      <c r="FQ223" s="67"/>
      <c r="FR223" s="67"/>
      <c r="FS223" s="67"/>
      <c r="FT223" s="67"/>
      <c r="FU223" s="67"/>
      <c r="FV223" s="67"/>
      <c r="FW223" s="67"/>
      <c r="FX223" s="67"/>
      <c r="FY223" s="67"/>
      <c r="FZ223" s="67"/>
      <c r="GA223" s="67"/>
      <c r="GB223" s="67"/>
      <c r="GC223" s="67"/>
      <c r="GD223" s="67"/>
      <c r="GE223" s="67"/>
      <c r="GF223" s="67"/>
      <c r="GG223" s="67"/>
      <c r="GH223" s="67"/>
      <c r="GI223" s="67"/>
      <c r="GJ223" s="67"/>
      <c r="GK223" s="67"/>
      <c r="GL223" s="67"/>
      <c r="GM223" s="67"/>
      <c r="GN223" s="67"/>
      <c r="GO223" s="67"/>
      <c r="GP223" s="67"/>
      <c r="GQ223" s="67"/>
      <c r="GR223" s="67"/>
      <c r="GS223" s="67"/>
      <c r="GT223" s="67"/>
      <c r="GU223" s="67"/>
      <c r="GV223" s="67"/>
      <c r="GW223" s="67"/>
      <c r="GX223" s="67"/>
      <c r="GY223" s="67"/>
      <c r="GZ223" s="67"/>
      <c r="HA223" s="67"/>
      <c r="HB223" s="67"/>
      <c r="HC223" s="67"/>
      <c r="HD223" s="67"/>
      <c r="HE223" s="67"/>
      <c r="HF223" s="67"/>
      <c r="HG223" s="67"/>
      <c r="HH223" s="67"/>
      <c r="HI223" s="67"/>
      <c r="HJ223" s="67"/>
      <c r="HK223" s="67"/>
      <c r="HL223" s="67"/>
      <c r="HM223" s="67"/>
      <c r="HN223" s="67"/>
      <c r="HO223" s="67"/>
      <c r="HP223" s="67"/>
      <c r="HQ223" s="67"/>
      <c r="HR223" s="67"/>
      <c r="HS223" s="67"/>
      <c r="HT223" s="67"/>
      <c r="HU223" s="67"/>
      <c r="HV223" s="67"/>
      <c r="HW223" s="67"/>
      <c r="HX223" s="67"/>
      <c r="HY223" s="67"/>
      <c r="HZ223" s="67"/>
      <c r="IA223" s="67"/>
      <c r="IB223" s="67"/>
      <c r="IC223" s="67"/>
      <c r="ID223" s="67"/>
      <c r="IE223" s="67"/>
      <c r="IF223" s="67"/>
      <c r="IG223" s="67"/>
      <c r="IH223" s="67"/>
      <c r="II223" s="67"/>
      <c r="IJ223" s="67"/>
      <c r="IK223" s="67"/>
    </row>
    <row r="224" spans="1:245" ht="31.5" hidden="1" outlineLevel="1">
      <c r="A224" s="180">
        <v>5</v>
      </c>
      <c r="B224" s="180"/>
      <c r="C224" s="181"/>
      <c r="D224" s="185" t="s">
        <v>652</v>
      </c>
      <c r="E224" s="183">
        <f>F224+G224</f>
        <v>163.01199999999994</v>
      </c>
      <c r="F224" s="183">
        <v>163.01199999999994</v>
      </c>
      <c r="G224" s="183"/>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c r="FO224" s="67"/>
      <c r="FP224" s="67"/>
      <c r="FQ224" s="67"/>
      <c r="FR224" s="67"/>
      <c r="FS224" s="67"/>
      <c r="FT224" s="67"/>
      <c r="FU224" s="67"/>
      <c r="FV224" s="67"/>
      <c r="FW224" s="67"/>
      <c r="FX224" s="67"/>
      <c r="FY224" s="67"/>
      <c r="FZ224" s="67"/>
      <c r="GA224" s="67"/>
      <c r="GB224" s="67"/>
      <c r="GC224" s="67"/>
      <c r="GD224" s="67"/>
      <c r="GE224" s="67"/>
      <c r="GF224" s="67"/>
      <c r="GG224" s="67"/>
      <c r="GH224" s="67"/>
      <c r="GI224" s="67"/>
      <c r="GJ224" s="67"/>
      <c r="GK224" s="67"/>
      <c r="GL224" s="67"/>
      <c r="GM224" s="67"/>
      <c r="GN224" s="67"/>
      <c r="GO224" s="67"/>
      <c r="GP224" s="67"/>
      <c r="GQ224" s="67"/>
      <c r="GR224" s="67"/>
      <c r="GS224" s="67"/>
      <c r="GT224" s="67"/>
      <c r="GU224" s="67"/>
      <c r="GV224" s="67"/>
      <c r="GW224" s="67"/>
      <c r="GX224" s="67"/>
      <c r="GY224" s="67"/>
      <c r="GZ224" s="67"/>
      <c r="HA224" s="67"/>
      <c r="HB224" s="67"/>
      <c r="HC224" s="67"/>
      <c r="HD224" s="67"/>
      <c r="HE224" s="67"/>
      <c r="HF224" s="67"/>
      <c r="HG224" s="67"/>
      <c r="HH224" s="67"/>
      <c r="HI224" s="67"/>
      <c r="HJ224" s="67"/>
      <c r="HK224" s="67"/>
      <c r="HL224" s="67"/>
      <c r="HM224" s="67"/>
      <c r="HN224" s="67"/>
      <c r="HO224" s="67"/>
      <c r="HP224" s="67"/>
      <c r="HQ224" s="67"/>
      <c r="HR224" s="67"/>
      <c r="HS224" s="67"/>
      <c r="HT224" s="67"/>
      <c r="HU224" s="67"/>
      <c r="HV224" s="67"/>
      <c r="HW224" s="67"/>
      <c r="HX224" s="67"/>
      <c r="HY224" s="67"/>
      <c r="HZ224" s="67"/>
      <c r="IA224" s="67"/>
      <c r="IB224" s="67"/>
      <c r="IC224" s="67"/>
      <c r="ID224" s="67"/>
      <c r="IE224" s="67"/>
      <c r="IF224" s="67"/>
      <c r="IG224" s="67"/>
      <c r="IH224" s="67"/>
      <c r="II224" s="67"/>
      <c r="IJ224" s="67"/>
      <c r="IK224" s="67"/>
    </row>
    <row r="225" spans="1:245" s="72" customFormat="1" ht="31.5" collapsed="1">
      <c r="A225" s="180" t="s">
        <v>653</v>
      </c>
      <c r="B225" s="180"/>
      <c r="C225" s="181"/>
      <c r="D225" s="188" t="s">
        <v>654</v>
      </c>
      <c r="E225" s="183">
        <f>SUBTOTAL(9,E226:E240)</f>
        <v>309.86114399999997</v>
      </c>
      <c r="F225" s="183">
        <f>SUBTOTAL(9,F226:F240)</f>
        <v>309.86114399999997</v>
      </c>
      <c r="G225" s="183">
        <f>SUBTOTAL(9,G226:G240)</f>
        <v>0</v>
      </c>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c r="BI225" s="74"/>
      <c r="BJ225" s="74"/>
      <c r="BK225" s="74"/>
      <c r="BL225" s="74"/>
      <c r="BM225" s="74"/>
      <c r="BN225" s="74"/>
      <c r="BO225" s="74"/>
      <c r="BP225" s="74"/>
      <c r="BQ225" s="74"/>
      <c r="BR225" s="74"/>
      <c r="BS225" s="74"/>
      <c r="BT225" s="74"/>
      <c r="BU225" s="74"/>
      <c r="BV225" s="74"/>
      <c r="BW225" s="74"/>
      <c r="BX225" s="74"/>
      <c r="BY225" s="74"/>
      <c r="BZ225" s="74"/>
      <c r="CA225" s="74"/>
      <c r="CB225" s="74"/>
      <c r="CC225" s="74"/>
      <c r="CD225" s="74"/>
      <c r="CE225" s="74"/>
      <c r="CF225" s="74"/>
      <c r="CG225" s="74"/>
      <c r="CH225" s="74"/>
      <c r="CI225" s="74"/>
      <c r="CJ225" s="74"/>
      <c r="CK225" s="74"/>
      <c r="CL225" s="74"/>
      <c r="CM225" s="74"/>
      <c r="CN225" s="74"/>
      <c r="CO225" s="74"/>
      <c r="CP225" s="74"/>
      <c r="CQ225" s="74"/>
      <c r="CR225" s="74"/>
      <c r="CS225" s="74"/>
      <c r="CT225" s="74"/>
      <c r="CU225" s="74"/>
      <c r="CV225" s="74"/>
      <c r="CW225" s="74"/>
      <c r="CX225" s="74"/>
      <c r="CY225" s="74"/>
      <c r="CZ225" s="74"/>
      <c r="DA225" s="74"/>
      <c r="DB225" s="74"/>
      <c r="DC225" s="74"/>
      <c r="DD225" s="74"/>
      <c r="DE225" s="74"/>
      <c r="DF225" s="74"/>
      <c r="DG225" s="74"/>
      <c r="DH225" s="74"/>
      <c r="DI225" s="74"/>
      <c r="DJ225" s="74"/>
      <c r="DK225" s="74"/>
      <c r="DL225" s="74"/>
      <c r="DM225" s="74"/>
      <c r="DN225" s="74"/>
      <c r="DO225" s="74"/>
      <c r="DP225" s="74"/>
      <c r="DQ225" s="74"/>
      <c r="DR225" s="74"/>
      <c r="DS225" s="74"/>
      <c r="DT225" s="74"/>
      <c r="DU225" s="74"/>
      <c r="DV225" s="74"/>
      <c r="DW225" s="74"/>
      <c r="DX225" s="74"/>
      <c r="DY225" s="74"/>
      <c r="DZ225" s="74"/>
      <c r="EA225" s="74"/>
      <c r="EB225" s="74"/>
      <c r="EC225" s="74"/>
      <c r="ED225" s="74"/>
      <c r="EE225" s="74"/>
      <c r="EF225" s="74"/>
      <c r="EG225" s="74"/>
      <c r="EH225" s="74"/>
      <c r="EI225" s="74"/>
      <c r="EJ225" s="74"/>
      <c r="EK225" s="74"/>
      <c r="EL225" s="74"/>
      <c r="EM225" s="74"/>
      <c r="EN225" s="74"/>
      <c r="EO225" s="74"/>
      <c r="EP225" s="74"/>
      <c r="EQ225" s="74"/>
      <c r="ER225" s="74"/>
      <c r="ES225" s="74"/>
      <c r="ET225" s="74"/>
      <c r="EU225" s="74"/>
      <c r="EV225" s="74"/>
      <c r="EW225" s="74"/>
      <c r="EX225" s="74"/>
      <c r="EY225" s="74"/>
      <c r="EZ225" s="74"/>
      <c r="FA225" s="74"/>
      <c r="FB225" s="74"/>
      <c r="FC225" s="74"/>
      <c r="FD225" s="74"/>
      <c r="FE225" s="74"/>
      <c r="FF225" s="74"/>
      <c r="FG225" s="74"/>
      <c r="FH225" s="74"/>
      <c r="FI225" s="74"/>
      <c r="FJ225" s="74"/>
      <c r="FK225" s="74"/>
      <c r="FL225" s="74"/>
      <c r="FM225" s="74"/>
      <c r="FN225" s="74"/>
      <c r="FO225" s="74"/>
      <c r="FP225" s="74"/>
      <c r="FQ225" s="74"/>
      <c r="FR225" s="74"/>
      <c r="FS225" s="74"/>
      <c r="FT225" s="74"/>
      <c r="FU225" s="74"/>
      <c r="FV225" s="74"/>
      <c r="FW225" s="74"/>
      <c r="FX225" s="74"/>
      <c r="FY225" s="74"/>
      <c r="FZ225" s="74"/>
      <c r="GA225" s="74"/>
      <c r="GB225" s="74"/>
      <c r="GC225" s="74"/>
      <c r="GD225" s="74"/>
      <c r="GE225" s="74"/>
      <c r="GF225" s="74"/>
      <c r="GG225" s="74"/>
      <c r="GH225" s="74"/>
      <c r="GI225" s="74"/>
      <c r="GJ225" s="74"/>
      <c r="GK225" s="74"/>
      <c r="GL225" s="74"/>
      <c r="GM225" s="74"/>
      <c r="GN225" s="74"/>
      <c r="GO225" s="74"/>
      <c r="GP225" s="74"/>
      <c r="GQ225" s="74"/>
      <c r="GR225" s="74"/>
      <c r="GS225" s="74"/>
      <c r="GT225" s="74"/>
      <c r="GU225" s="74"/>
      <c r="GV225" s="74"/>
      <c r="GW225" s="74"/>
      <c r="GX225" s="74"/>
      <c r="GY225" s="74"/>
      <c r="GZ225" s="74"/>
      <c r="HA225" s="74"/>
      <c r="HB225" s="74"/>
      <c r="HC225" s="74"/>
      <c r="HD225" s="74"/>
      <c r="HE225" s="74"/>
      <c r="HF225" s="74"/>
      <c r="HG225" s="74"/>
      <c r="HH225" s="74"/>
      <c r="HI225" s="74"/>
      <c r="HJ225" s="74"/>
      <c r="HK225" s="74"/>
      <c r="HL225" s="74"/>
      <c r="HM225" s="74"/>
      <c r="HN225" s="74"/>
      <c r="HO225" s="74"/>
      <c r="HP225" s="74"/>
      <c r="HQ225" s="74"/>
      <c r="HR225" s="74"/>
      <c r="HS225" s="74"/>
      <c r="HT225" s="74"/>
      <c r="HU225" s="74"/>
      <c r="HV225" s="74"/>
      <c r="HW225" s="74"/>
      <c r="HX225" s="74"/>
      <c r="HY225" s="74"/>
      <c r="HZ225" s="74"/>
      <c r="IA225" s="74"/>
      <c r="IB225" s="74"/>
      <c r="IC225" s="74"/>
      <c r="ID225" s="74"/>
      <c r="IE225" s="74"/>
      <c r="IF225" s="74"/>
      <c r="IG225" s="74"/>
      <c r="IH225" s="74"/>
      <c r="II225" s="74"/>
      <c r="IJ225" s="74"/>
      <c r="IK225" s="74"/>
    </row>
    <row r="226" spans="1:245" ht="15.75" hidden="1" outlineLevel="1">
      <c r="A226" s="180">
        <v>1</v>
      </c>
      <c r="B226" s="180"/>
      <c r="C226" s="181"/>
      <c r="D226" s="194" t="s">
        <v>655</v>
      </c>
      <c r="E226" s="183">
        <f>F226+G226</f>
        <v>26.551000000000002</v>
      </c>
      <c r="F226" s="183">
        <v>26.551000000000002</v>
      </c>
      <c r="G226" s="183"/>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c r="FO226" s="67"/>
      <c r="FP226" s="67"/>
      <c r="FQ226" s="67"/>
      <c r="FR226" s="67"/>
      <c r="FS226" s="67"/>
      <c r="FT226" s="67"/>
      <c r="FU226" s="67"/>
      <c r="FV226" s="67"/>
      <c r="FW226" s="67"/>
      <c r="FX226" s="67"/>
      <c r="FY226" s="67"/>
      <c r="FZ226" s="67"/>
      <c r="GA226" s="67"/>
      <c r="GB226" s="67"/>
      <c r="GC226" s="67"/>
      <c r="GD226" s="67"/>
      <c r="GE226" s="67"/>
      <c r="GF226" s="67"/>
      <c r="GG226" s="67"/>
      <c r="GH226" s="67"/>
      <c r="GI226" s="67"/>
      <c r="GJ226" s="67"/>
      <c r="GK226" s="67"/>
      <c r="GL226" s="67"/>
      <c r="GM226" s="67"/>
      <c r="GN226" s="67"/>
      <c r="GO226" s="67"/>
      <c r="GP226" s="67"/>
      <c r="GQ226" s="67"/>
      <c r="GR226" s="67"/>
      <c r="GS226" s="67"/>
      <c r="GT226" s="67"/>
      <c r="GU226" s="67"/>
      <c r="GV226" s="67"/>
      <c r="GW226" s="67"/>
      <c r="GX226" s="67"/>
      <c r="GY226" s="67"/>
      <c r="GZ226" s="67"/>
      <c r="HA226" s="67"/>
      <c r="HB226" s="67"/>
      <c r="HC226" s="67"/>
      <c r="HD226" s="67"/>
      <c r="HE226" s="67"/>
      <c r="HF226" s="67"/>
      <c r="HG226" s="67"/>
      <c r="HH226" s="67"/>
      <c r="HI226" s="67"/>
      <c r="HJ226" s="67"/>
      <c r="HK226" s="67"/>
      <c r="HL226" s="67"/>
      <c r="HM226" s="67"/>
      <c r="HN226" s="67"/>
      <c r="HO226" s="67"/>
      <c r="HP226" s="67"/>
      <c r="HQ226" s="67"/>
      <c r="HR226" s="67"/>
      <c r="HS226" s="67"/>
      <c r="HT226" s="67"/>
      <c r="HU226" s="67"/>
      <c r="HV226" s="67"/>
      <c r="HW226" s="67"/>
      <c r="HX226" s="67"/>
      <c r="HY226" s="67"/>
      <c r="HZ226" s="67"/>
      <c r="IA226" s="67"/>
      <c r="IB226" s="67"/>
      <c r="IC226" s="67"/>
      <c r="ID226" s="67"/>
      <c r="IE226" s="67"/>
      <c r="IF226" s="67"/>
      <c r="IG226" s="67"/>
      <c r="IH226" s="67"/>
      <c r="II226" s="67"/>
      <c r="IJ226" s="67"/>
      <c r="IK226" s="67"/>
    </row>
    <row r="227" spans="1:245" ht="15.75" hidden="1" outlineLevel="1">
      <c r="A227" s="180">
        <v>2</v>
      </c>
      <c r="B227" s="180"/>
      <c r="C227" s="181"/>
      <c r="D227" s="194" t="s">
        <v>656</v>
      </c>
      <c r="E227" s="183">
        <f aca="true" t="shared" si="7" ref="E227:E240">F227+G227</f>
        <v>39.546000000000014</v>
      </c>
      <c r="F227" s="183">
        <v>39.546000000000014</v>
      </c>
      <c r="G227" s="183"/>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c r="FO227" s="67"/>
      <c r="FP227" s="67"/>
      <c r="FQ227" s="67"/>
      <c r="FR227" s="67"/>
      <c r="FS227" s="67"/>
      <c r="FT227" s="67"/>
      <c r="FU227" s="67"/>
      <c r="FV227" s="67"/>
      <c r="FW227" s="67"/>
      <c r="FX227" s="67"/>
      <c r="FY227" s="67"/>
      <c r="FZ227" s="67"/>
      <c r="GA227" s="67"/>
      <c r="GB227" s="67"/>
      <c r="GC227" s="67"/>
      <c r="GD227" s="67"/>
      <c r="GE227" s="67"/>
      <c r="GF227" s="67"/>
      <c r="GG227" s="67"/>
      <c r="GH227" s="67"/>
      <c r="GI227" s="67"/>
      <c r="GJ227" s="67"/>
      <c r="GK227" s="67"/>
      <c r="GL227" s="67"/>
      <c r="GM227" s="67"/>
      <c r="GN227" s="67"/>
      <c r="GO227" s="67"/>
      <c r="GP227" s="67"/>
      <c r="GQ227" s="67"/>
      <c r="GR227" s="67"/>
      <c r="GS227" s="67"/>
      <c r="GT227" s="67"/>
      <c r="GU227" s="67"/>
      <c r="GV227" s="67"/>
      <c r="GW227" s="67"/>
      <c r="GX227" s="67"/>
      <c r="GY227" s="67"/>
      <c r="GZ227" s="67"/>
      <c r="HA227" s="67"/>
      <c r="HB227" s="67"/>
      <c r="HC227" s="67"/>
      <c r="HD227" s="67"/>
      <c r="HE227" s="67"/>
      <c r="HF227" s="67"/>
      <c r="HG227" s="67"/>
      <c r="HH227" s="67"/>
      <c r="HI227" s="67"/>
      <c r="HJ227" s="67"/>
      <c r="HK227" s="67"/>
      <c r="HL227" s="67"/>
      <c r="HM227" s="67"/>
      <c r="HN227" s="67"/>
      <c r="HO227" s="67"/>
      <c r="HP227" s="67"/>
      <c r="HQ227" s="67"/>
      <c r="HR227" s="67"/>
      <c r="HS227" s="67"/>
      <c r="HT227" s="67"/>
      <c r="HU227" s="67"/>
      <c r="HV227" s="67"/>
      <c r="HW227" s="67"/>
      <c r="HX227" s="67"/>
      <c r="HY227" s="67"/>
      <c r="HZ227" s="67"/>
      <c r="IA227" s="67"/>
      <c r="IB227" s="67"/>
      <c r="IC227" s="67"/>
      <c r="ID227" s="67"/>
      <c r="IE227" s="67"/>
      <c r="IF227" s="67"/>
      <c r="IG227" s="67"/>
      <c r="IH227" s="67"/>
      <c r="II227" s="67"/>
      <c r="IJ227" s="67"/>
      <c r="IK227" s="67"/>
    </row>
    <row r="228" spans="1:245" ht="15.75" hidden="1" outlineLevel="1">
      <c r="A228" s="180">
        <v>3</v>
      </c>
      <c r="B228" s="180"/>
      <c r="C228" s="181"/>
      <c r="D228" s="194" t="s">
        <v>657</v>
      </c>
      <c r="E228" s="183">
        <f t="shared" si="7"/>
        <v>17.741551999999984</v>
      </c>
      <c r="F228" s="183">
        <v>17.741551999999984</v>
      </c>
      <c r="G228" s="183"/>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c r="FD228" s="61"/>
      <c r="FE228" s="61"/>
      <c r="FF228" s="61"/>
      <c r="FG228" s="61"/>
      <c r="FH228" s="61"/>
      <c r="FI228" s="61"/>
      <c r="FJ228" s="61"/>
      <c r="FK228" s="61"/>
      <c r="FL228" s="61"/>
      <c r="FM228" s="61"/>
      <c r="FN228" s="61"/>
      <c r="FO228" s="61"/>
      <c r="FP228" s="61"/>
      <c r="FQ228" s="61"/>
      <c r="FR228" s="61"/>
      <c r="FS228" s="61"/>
      <c r="FT228" s="61"/>
      <c r="FU228" s="61"/>
      <c r="FV228" s="61"/>
      <c r="FW228" s="61"/>
      <c r="FX228" s="61"/>
      <c r="FY228" s="61"/>
      <c r="FZ228" s="61"/>
      <c r="GA228" s="61"/>
      <c r="GB228" s="61"/>
      <c r="GC228" s="61"/>
      <c r="GD228" s="61"/>
      <c r="GE228" s="61"/>
      <c r="GF228" s="61"/>
      <c r="GG228" s="61"/>
      <c r="GH228" s="61"/>
      <c r="GI228" s="61"/>
      <c r="GJ228" s="61"/>
      <c r="GK228" s="61"/>
      <c r="GL228" s="61"/>
      <c r="GM228" s="61"/>
      <c r="GN228" s="61"/>
      <c r="GO228" s="61"/>
      <c r="GP228" s="61"/>
      <c r="GQ228" s="61"/>
      <c r="GR228" s="61"/>
      <c r="GS228" s="61"/>
      <c r="GT228" s="61"/>
      <c r="GU228" s="61"/>
      <c r="GV228" s="61"/>
      <c r="GW228" s="61"/>
      <c r="GX228" s="61"/>
      <c r="GY228" s="61"/>
      <c r="GZ228" s="61"/>
      <c r="HA228" s="61"/>
      <c r="HB228" s="61"/>
      <c r="HC228" s="61"/>
      <c r="HD228" s="61"/>
      <c r="HE228" s="61"/>
      <c r="HF228" s="61"/>
      <c r="HG228" s="61"/>
      <c r="HH228" s="61"/>
      <c r="HI228" s="61"/>
      <c r="HJ228" s="61"/>
      <c r="HK228" s="61"/>
      <c r="HL228" s="61"/>
      <c r="HM228" s="61"/>
      <c r="HN228" s="61"/>
      <c r="HO228" s="61"/>
      <c r="HP228" s="61"/>
      <c r="HQ228" s="61"/>
      <c r="HR228" s="61"/>
      <c r="HS228" s="61"/>
      <c r="HT228" s="61"/>
      <c r="HU228" s="61"/>
      <c r="HV228" s="61"/>
      <c r="HW228" s="61"/>
      <c r="HX228" s="61"/>
      <c r="HY228" s="61"/>
      <c r="HZ228" s="61"/>
      <c r="IA228" s="61"/>
      <c r="IB228" s="61"/>
      <c r="IC228" s="61"/>
      <c r="ID228" s="61"/>
      <c r="IE228" s="61"/>
      <c r="IF228" s="61"/>
      <c r="IG228" s="61"/>
      <c r="IH228" s="61"/>
      <c r="II228" s="61"/>
      <c r="IJ228" s="61"/>
      <c r="IK228" s="61"/>
    </row>
    <row r="229" spans="1:245" ht="31.5" hidden="1" outlineLevel="1">
      <c r="A229" s="180">
        <v>4</v>
      </c>
      <c r="B229" s="180"/>
      <c r="C229" s="181"/>
      <c r="D229" s="194" t="s">
        <v>658</v>
      </c>
      <c r="E229" s="183">
        <f t="shared" si="7"/>
        <v>35.200000000000045</v>
      </c>
      <c r="F229" s="183">
        <v>35.200000000000045</v>
      </c>
      <c r="G229" s="183"/>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c r="FO229" s="67"/>
      <c r="FP229" s="67"/>
      <c r="FQ229" s="67"/>
      <c r="FR229" s="67"/>
      <c r="FS229" s="67"/>
      <c r="FT229" s="67"/>
      <c r="FU229" s="67"/>
      <c r="FV229" s="67"/>
      <c r="FW229" s="67"/>
      <c r="FX229" s="67"/>
      <c r="FY229" s="67"/>
      <c r="FZ229" s="67"/>
      <c r="GA229" s="67"/>
      <c r="GB229" s="67"/>
      <c r="GC229" s="67"/>
      <c r="GD229" s="67"/>
      <c r="GE229" s="67"/>
      <c r="GF229" s="67"/>
      <c r="GG229" s="67"/>
      <c r="GH229" s="67"/>
      <c r="GI229" s="67"/>
      <c r="GJ229" s="67"/>
      <c r="GK229" s="67"/>
      <c r="GL229" s="67"/>
      <c r="GM229" s="67"/>
      <c r="GN229" s="67"/>
      <c r="GO229" s="67"/>
      <c r="GP229" s="67"/>
      <c r="GQ229" s="67"/>
      <c r="GR229" s="67"/>
      <c r="GS229" s="67"/>
      <c r="GT229" s="67"/>
      <c r="GU229" s="67"/>
      <c r="GV229" s="67"/>
      <c r="GW229" s="67"/>
      <c r="GX229" s="67"/>
      <c r="GY229" s="67"/>
      <c r="GZ229" s="67"/>
      <c r="HA229" s="67"/>
      <c r="HB229" s="67"/>
      <c r="HC229" s="67"/>
      <c r="HD229" s="67"/>
      <c r="HE229" s="67"/>
      <c r="HF229" s="67"/>
      <c r="HG229" s="67"/>
      <c r="HH229" s="67"/>
      <c r="HI229" s="67"/>
      <c r="HJ229" s="67"/>
      <c r="HK229" s="67"/>
      <c r="HL229" s="67"/>
      <c r="HM229" s="67"/>
      <c r="HN229" s="67"/>
      <c r="HO229" s="67"/>
      <c r="HP229" s="67"/>
      <c r="HQ229" s="67"/>
      <c r="HR229" s="67"/>
      <c r="HS229" s="67"/>
      <c r="HT229" s="67"/>
      <c r="HU229" s="67"/>
      <c r="HV229" s="67"/>
      <c r="HW229" s="67"/>
      <c r="HX229" s="67"/>
      <c r="HY229" s="67"/>
      <c r="HZ229" s="67"/>
      <c r="IA229" s="67"/>
      <c r="IB229" s="67"/>
      <c r="IC229" s="67"/>
      <c r="ID229" s="67"/>
      <c r="IE229" s="67"/>
      <c r="IF229" s="67"/>
      <c r="IG229" s="67"/>
      <c r="IH229" s="67"/>
      <c r="II229" s="67"/>
      <c r="IJ229" s="67"/>
      <c r="IK229" s="67"/>
    </row>
    <row r="230" spans="1:245" ht="31.5" hidden="1" outlineLevel="1">
      <c r="A230" s="180">
        <v>5</v>
      </c>
      <c r="B230" s="180"/>
      <c r="C230" s="181"/>
      <c r="D230" s="194" t="s">
        <v>659</v>
      </c>
      <c r="E230" s="183">
        <f t="shared" si="7"/>
        <v>25.246</v>
      </c>
      <c r="F230" s="183">
        <v>25.246</v>
      </c>
      <c r="G230" s="183"/>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67"/>
      <c r="GR230" s="67"/>
      <c r="GS230" s="67"/>
      <c r="GT230" s="67"/>
      <c r="GU230" s="67"/>
      <c r="GV230" s="67"/>
      <c r="GW230" s="67"/>
      <c r="GX230" s="67"/>
      <c r="GY230" s="67"/>
      <c r="GZ230" s="67"/>
      <c r="HA230" s="67"/>
      <c r="HB230" s="67"/>
      <c r="HC230" s="67"/>
      <c r="HD230" s="67"/>
      <c r="HE230" s="67"/>
      <c r="HF230" s="67"/>
      <c r="HG230" s="67"/>
      <c r="HH230" s="67"/>
      <c r="HI230" s="67"/>
      <c r="HJ230" s="67"/>
      <c r="HK230" s="67"/>
      <c r="HL230" s="67"/>
      <c r="HM230" s="67"/>
      <c r="HN230" s="67"/>
      <c r="HO230" s="67"/>
      <c r="HP230" s="67"/>
      <c r="HQ230" s="67"/>
      <c r="HR230" s="67"/>
      <c r="HS230" s="67"/>
      <c r="HT230" s="67"/>
      <c r="HU230" s="67"/>
      <c r="HV230" s="67"/>
      <c r="HW230" s="67"/>
      <c r="HX230" s="67"/>
      <c r="HY230" s="67"/>
      <c r="HZ230" s="67"/>
      <c r="IA230" s="67"/>
      <c r="IB230" s="67"/>
      <c r="IC230" s="67"/>
      <c r="ID230" s="67"/>
      <c r="IE230" s="67"/>
      <c r="IF230" s="67"/>
      <c r="IG230" s="67"/>
      <c r="IH230" s="67"/>
      <c r="II230" s="67"/>
      <c r="IJ230" s="67"/>
      <c r="IK230" s="67"/>
    </row>
    <row r="231" spans="1:245" ht="31.5" hidden="1" outlineLevel="1">
      <c r="A231" s="180">
        <v>6</v>
      </c>
      <c r="B231" s="180"/>
      <c r="C231" s="181"/>
      <c r="D231" s="194" t="s">
        <v>660</v>
      </c>
      <c r="E231" s="183">
        <f t="shared" si="7"/>
        <v>25.973369000000048</v>
      </c>
      <c r="F231" s="203">
        <v>25.973369000000048</v>
      </c>
      <c r="G231" s="203"/>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c r="FO231" s="67"/>
      <c r="FP231" s="67"/>
      <c r="FQ231" s="67"/>
      <c r="FR231" s="67"/>
      <c r="FS231" s="67"/>
      <c r="FT231" s="67"/>
      <c r="FU231" s="67"/>
      <c r="FV231" s="67"/>
      <c r="FW231" s="67"/>
      <c r="FX231" s="67"/>
      <c r="FY231" s="67"/>
      <c r="FZ231" s="67"/>
      <c r="GA231" s="67"/>
      <c r="GB231" s="67"/>
      <c r="GC231" s="67"/>
      <c r="GD231" s="67"/>
      <c r="GE231" s="67"/>
      <c r="GF231" s="67"/>
      <c r="GG231" s="67"/>
      <c r="GH231" s="67"/>
      <c r="GI231" s="67"/>
      <c r="GJ231" s="67"/>
      <c r="GK231" s="67"/>
      <c r="GL231" s="67"/>
      <c r="GM231" s="67"/>
      <c r="GN231" s="67"/>
      <c r="GO231" s="67"/>
      <c r="GP231" s="67"/>
      <c r="GQ231" s="67"/>
      <c r="GR231" s="67"/>
      <c r="GS231" s="67"/>
      <c r="GT231" s="67"/>
      <c r="GU231" s="67"/>
      <c r="GV231" s="67"/>
      <c r="GW231" s="67"/>
      <c r="GX231" s="67"/>
      <c r="GY231" s="67"/>
      <c r="GZ231" s="67"/>
      <c r="HA231" s="67"/>
      <c r="HB231" s="67"/>
      <c r="HC231" s="67"/>
      <c r="HD231" s="67"/>
      <c r="HE231" s="67"/>
      <c r="HF231" s="67"/>
      <c r="HG231" s="67"/>
      <c r="HH231" s="67"/>
      <c r="HI231" s="67"/>
      <c r="HJ231" s="67"/>
      <c r="HK231" s="67"/>
      <c r="HL231" s="67"/>
      <c r="HM231" s="67"/>
      <c r="HN231" s="67"/>
      <c r="HO231" s="67"/>
      <c r="HP231" s="67"/>
      <c r="HQ231" s="67"/>
      <c r="HR231" s="67"/>
      <c r="HS231" s="67"/>
      <c r="HT231" s="67"/>
      <c r="HU231" s="67"/>
      <c r="HV231" s="67"/>
      <c r="HW231" s="67"/>
      <c r="HX231" s="67"/>
      <c r="HY231" s="67"/>
      <c r="HZ231" s="67"/>
      <c r="IA231" s="67"/>
      <c r="IB231" s="67"/>
      <c r="IC231" s="67"/>
      <c r="ID231" s="67"/>
      <c r="IE231" s="67"/>
      <c r="IF231" s="67"/>
      <c r="IG231" s="67"/>
      <c r="IH231" s="67"/>
      <c r="II231" s="67"/>
      <c r="IJ231" s="67"/>
      <c r="IK231" s="67"/>
    </row>
    <row r="232" spans="1:245" ht="31.5" hidden="1" outlineLevel="1">
      <c r="A232" s="180">
        <v>7</v>
      </c>
      <c r="B232" s="180"/>
      <c r="C232" s="181"/>
      <c r="D232" s="194" t="s">
        <v>661</v>
      </c>
      <c r="E232" s="183">
        <f t="shared" si="7"/>
        <v>26.55</v>
      </c>
      <c r="F232" s="183">
        <v>26.55</v>
      </c>
      <c r="G232" s="183"/>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c r="FO232" s="67"/>
      <c r="FP232" s="67"/>
      <c r="FQ232" s="67"/>
      <c r="FR232" s="67"/>
      <c r="FS232" s="67"/>
      <c r="FT232" s="67"/>
      <c r="FU232" s="67"/>
      <c r="FV232" s="67"/>
      <c r="FW232" s="67"/>
      <c r="FX232" s="67"/>
      <c r="FY232" s="67"/>
      <c r="FZ232" s="67"/>
      <c r="GA232" s="67"/>
      <c r="GB232" s="67"/>
      <c r="GC232" s="67"/>
      <c r="GD232" s="67"/>
      <c r="GE232" s="67"/>
      <c r="GF232" s="67"/>
      <c r="GG232" s="67"/>
      <c r="GH232" s="67"/>
      <c r="GI232" s="67"/>
      <c r="GJ232" s="67"/>
      <c r="GK232" s="67"/>
      <c r="GL232" s="67"/>
      <c r="GM232" s="67"/>
      <c r="GN232" s="67"/>
      <c r="GO232" s="67"/>
      <c r="GP232" s="67"/>
      <c r="GQ232" s="67"/>
      <c r="GR232" s="67"/>
      <c r="GS232" s="67"/>
      <c r="GT232" s="67"/>
      <c r="GU232" s="67"/>
      <c r="GV232" s="67"/>
      <c r="GW232" s="67"/>
      <c r="GX232" s="67"/>
      <c r="GY232" s="67"/>
      <c r="GZ232" s="67"/>
      <c r="HA232" s="67"/>
      <c r="HB232" s="67"/>
      <c r="HC232" s="67"/>
      <c r="HD232" s="67"/>
      <c r="HE232" s="67"/>
      <c r="HF232" s="67"/>
      <c r="HG232" s="67"/>
      <c r="HH232" s="67"/>
      <c r="HI232" s="67"/>
      <c r="HJ232" s="67"/>
      <c r="HK232" s="67"/>
      <c r="HL232" s="67"/>
      <c r="HM232" s="67"/>
      <c r="HN232" s="67"/>
      <c r="HO232" s="67"/>
      <c r="HP232" s="67"/>
      <c r="HQ232" s="67"/>
      <c r="HR232" s="67"/>
      <c r="HS232" s="67"/>
      <c r="HT232" s="67"/>
      <c r="HU232" s="67"/>
      <c r="HV232" s="67"/>
      <c r="HW232" s="67"/>
      <c r="HX232" s="67"/>
      <c r="HY232" s="67"/>
      <c r="HZ232" s="67"/>
      <c r="IA232" s="67"/>
      <c r="IB232" s="67"/>
      <c r="IC232" s="67"/>
      <c r="ID232" s="67"/>
      <c r="IE232" s="67"/>
      <c r="IF232" s="67"/>
      <c r="IG232" s="67"/>
      <c r="IH232" s="67"/>
      <c r="II232" s="67"/>
      <c r="IJ232" s="67"/>
      <c r="IK232" s="67"/>
    </row>
    <row r="233" spans="1:245" ht="44.25" customHeight="1" hidden="1" outlineLevel="1">
      <c r="A233" s="180">
        <v>8</v>
      </c>
      <c r="B233" s="180"/>
      <c r="C233" s="181"/>
      <c r="D233" s="194" t="s">
        <v>662</v>
      </c>
      <c r="E233" s="183">
        <f t="shared" si="7"/>
        <v>1.8245000000000005</v>
      </c>
      <c r="F233" s="183">
        <v>1.8245000000000005</v>
      </c>
      <c r="G233" s="183"/>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c r="FB233" s="61"/>
      <c r="FC233" s="61"/>
      <c r="FD233" s="61"/>
      <c r="FE233" s="61"/>
      <c r="FF233" s="61"/>
      <c r="FG233" s="61"/>
      <c r="FH233" s="61"/>
      <c r="FI233" s="61"/>
      <c r="FJ233" s="61"/>
      <c r="FK233" s="61"/>
      <c r="FL233" s="61"/>
      <c r="FM233" s="61"/>
      <c r="FN233" s="61"/>
      <c r="FO233" s="61"/>
      <c r="FP233" s="61"/>
      <c r="FQ233" s="61"/>
      <c r="FR233" s="61"/>
      <c r="FS233" s="61"/>
      <c r="FT233" s="61"/>
      <c r="FU233" s="61"/>
      <c r="FV233" s="61"/>
      <c r="FW233" s="61"/>
      <c r="FX233" s="61"/>
      <c r="FY233" s="61"/>
      <c r="FZ233" s="61"/>
      <c r="GA233" s="61"/>
      <c r="GB233" s="61"/>
      <c r="GC233" s="61"/>
      <c r="GD233" s="61"/>
      <c r="GE233" s="61"/>
      <c r="GF233" s="61"/>
      <c r="GG233" s="61"/>
      <c r="GH233" s="61"/>
      <c r="GI233" s="61"/>
      <c r="GJ233" s="61"/>
      <c r="GK233" s="61"/>
      <c r="GL233" s="61"/>
      <c r="GM233" s="61"/>
      <c r="GN233" s="61"/>
      <c r="GO233" s="61"/>
      <c r="GP233" s="61"/>
      <c r="GQ233" s="61"/>
      <c r="GR233" s="61"/>
      <c r="GS233" s="61"/>
      <c r="GT233" s="61"/>
      <c r="GU233" s="61"/>
      <c r="GV233" s="61"/>
      <c r="GW233" s="61"/>
      <c r="GX233" s="61"/>
      <c r="GY233" s="61"/>
      <c r="GZ233" s="61"/>
      <c r="HA233" s="61"/>
      <c r="HB233" s="61"/>
      <c r="HC233" s="61"/>
      <c r="HD233" s="61"/>
      <c r="HE233" s="61"/>
      <c r="HF233" s="61"/>
      <c r="HG233" s="61"/>
      <c r="HH233" s="61"/>
      <c r="HI233" s="61"/>
      <c r="HJ233" s="61"/>
      <c r="HK233" s="61"/>
      <c r="HL233" s="61"/>
      <c r="HM233" s="61"/>
      <c r="HN233" s="61"/>
      <c r="HO233" s="61"/>
      <c r="HP233" s="61"/>
      <c r="HQ233" s="61"/>
      <c r="HR233" s="61"/>
      <c r="HS233" s="61"/>
      <c r="HT233" s="61"/>
      <c r="HU233" s="61"/>
      <c r="HV233" s="61"/>
      <c r="HW233" s="61"/>
      <c r="HX233" s="61"/>
      <c r="HY233" s="61"/>
      <c r="HZ233" s="61"/>
      <c r="IA233" s="61"/>
      <c r="IB233" s="61"/>
      <c r="IC233" s="61"/>
      <c r="ID233" s="61"/>
      <c r="IE233" s="61"/>
      <c r="IF233" s="61"/>
      <c r="IG233" s="61"/>
      <c r="IH233" s="61"/>
      <c r="II233" s="61"/>
      <c r="IJ233" s="61"/>
      <c r="IK233" s="61"/>
    </row>
    <row r="234" spans="1:245" ht="15.75" hidden="1" outlineLevel="1">
      <c r="A234" s="180">
        <v>9</v>
      </c>
      <c r="B234" s="180"/>
      <c r="C234" s="181"/>
      <c r="D234" s="194" t="s">
        <v>663</v>
      </c>
      <c r="E234" s="183">
        <f t="shared" si="7"/>
        <v>0.007</v>
      </c>
      <c r="F234" s="183">
        <v>0.007</v>
      </c>
      <c r="G234" s="183"/>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c r="FO234" s="67"/>
      <c r="FP234" s="67"/>
      <c r="FQ234" s="67"/>
      <c r="FR234" s="67"/>
      <c r="FS234" s="67"/>
      <c r="FT234" s="67"/>
      <c r="FU234" s="67"/>
      <c r="FV234" s="67"/>
      <c r="FW234" s="67"/>
      <c r="FX234" s="67"/>
      <c r="FY234" s="67"/>
      <c r="FZ234" s="67"/>
      <c r="GA234" s="67"/>
      <c r="GB234" s="67"/>
      <c r="GC234" s="67"/>
      <c r="GD234" s="67"/>
      <c r="GE234" s="67"/>
      <c r="GF234" s="67"/>
      <c r="GG234" s="67"/>
      <c r="GH234" s="67"/>
      <c r="GI234" s="67"/>
      <c r="GJ234" s="67"/>
      <c r="GK234" s="67"/>
      <c r="GL234" s="67"/>
      <c r="GM234" s="67"/>
      <c r="GN234" s="67"/>
      <c r="GO234" s="67"/>
      <c r="GP234" s="67"/>
      <c r="GQ234" s="67"/>
      <c r="GR234" s="67"/>
      <c r="GS234" s="67"/>
      <c r="GT234" s="67"/>
      <c r="GU234" s="67"/>
      <c r="GV234" s="67"/>
      <c r="GW234" s="67"/>
      <c r="GX234" s="67"/>
      <c r="GY234" s="67"/>
      <c r="GZ234" s="67"/>
      <c r="HA234" s="67"/>
      <c r="HB234" s="67"/>
      <c r="HC234" s="67"/>
      <c r="HD234" s="67"/>
      <c r="HE234" s="67"/>
      <c r="HF234" s="67"/>
      <c r="HG234" s="67"/>
      <c r="HH234" s="67"/>
      <c r="HI234" s="67"/>
      <c r="HJ234" s="67"/>
      <c r="HK234" s="67"/>
      <c r="HL234" s="67"/>
      <c r="HM234" s="67"/>
      <c r="HN234" s="67"/>
      <c r="HO234" s="67"/>
      <c r="HP234" s="67"/>
      <c r="HQ234" s="67"/>
      <c r="HR234" s="67"/>
      <c r="HS234" s="67"/>
      <c r="HT234" s="67"/>
      <c r="HU234" s="67"/>
      <c r="HV234" s="67"/>
      <c r="HW234" s="67"/>
      <c r="HX234" s="67"/>
      <c r="HY234" s="67"/>
      <c r="HZ234" s="67"/>
      <c r="IA234" s="67"/>
      <c r="IB234" s="67"/>
      <c r="IC234" s="67"/>
      <c r="ID234" s="67"/>
      <c r="IE234" s="67"/>
      <c r="IF234" s="67"/>
      <c r="IG234" s="67"/>
      <c r="IH234" s="67"/>
      <c r="II234" s="67"/>
      <c r="IJ234" s="67"/>
      <c r="IK234" s="67"/>
    </row>
    <row r="235" spans="1:245" ht="31.5" hidden="1" outlineLevel="1">
      <c r="A235" s="180">
        <v>10</v>
      </c>
      <c r="B235" s="180"/>
      <c r="C235" s="181"/>
      <c r="D235" s="194" t="s">
        <v>664</v>
      </c>
      <c r="E235" s="183">
        <f t="shared" si="7"/>
        <v>8.977178000000094</v>
      </c>
      <c r="F235" s="183">
        <v>8.977178000000094</v>
      </c>
      <c r="G235" s="183"/>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c r="FC235" s="61"/>
      <c r="FD235" s="61"/>
      <c r="FE235" s="61"/>
      <c r="FF235" s="61"/>
      <c r="FG235" s="61"/>
      <c r="FH235" s="61"/>
      <c r="FI235" s="61"/>
      <c r="FJ235" s="61"/>
      <c r="FK235" s="61"/>
      <c r="FL235" s="61"/>
      <c r="FM235" s="61"/>
      <c r="FN235" s="61"/>
      <c r="FO235" s="61"/>
      <c r="FP235" s="61"/>
      <c r="FQ235" s="61"/>
      <c r="FR235" s="61"/>
      <c r="FS235" s="61"/>
      <c r="FT235" s="61"/>
      <c r="FU235" s="61"/>
      <c r="FV235" s="61"/>
      <c r="FW235" s="61"/>
      <c r="FX235" s="61"/>
      <c r="FY235" s="61"/>
      <c r="FZ235" s="61"/>
      <c r="GA235" s="61"/>
      <c r="GB235" s="61"/>
      <c r="GC235" s="61"/>
      <c r="GD235" s="61"/>
      <c r="GE235" s="61"/>
      <c r="GF235" s="61"/>
      <c r="GG235" s="61"/>
      <c r="GH235" s="61"/>
      <c r="GI235" s="61"/>
      <c r="GJ235" s="61"/>
      <c r="GK235" s="61"/>
      <c r="GL235" s="61"/>
      <c r="GM235" s="61"/>
      <c r="GN235" s="61"/>
      <c r="GO235" s="61"/>
      <c r="GP235" s="61"/>
      <c r="GQ235" s="61"/>
      <c r="GR235" s="61"/>
      <c r="GS235" s="61"/>
      <c r="GT235" s="61"/>
      <c r="GU235" s="61"/>
      <c r="GV235" s="61"/>
      <c r="GW235" s="61"/>
      <c r="GX235" s="61"/>
      <c r="GY235" s="61"/>
      <c r="GZ235" s="61"/>
      <c r="HA235" s="61"/>
      <c r="HB235" s="61"/>
      <c r="HC235" s="61"/>
      <c r="HD235" s="61"/>
      <c r="HE235" s="61"/>
      <c r="HF235" s="61"/>
      <c r="HG235" s="61"/>
      <c r="HH235" s="61"/>
      <c r="HI235" s="61"/>
      <c r="HJ235" s="61"/>
      <c r="HK235" s="61"/>
      <c r="HL235" s="61"/>
      <c r="HM235" s="61"/>
      <c r="HN235" s="61"/>
      <c r="HO235" s="61"/>
      <c r="HP235" s="61"/>
      <c r="HQ235" s="61"/>
      <c r="HR235" s="61"/>
      <c r="HS235" s="61"/>
      <c r="HT235" s="61"/>
      <c r="HU235" s="61"/>
      <c r="HV235" s="61"/>
      <c r="HW235" s="61"/>
      <c r="HX235" s="61"/>
      <c r="HY235" s="61"/>
      <c r="HZ235" s="61"/>
      <c r="IA235" s="61"/>
      <c r="IB235" s="61"/>
      <c r="IC235" s="61"/>
      <c r="ID235" s="61"/>
      <c r="IE235" s="61"/>
      <c r="IF235" s="61"/>
      <c r="IG235" s="61"/>
      <c r="IH235" s="61"/>
      <c r="II235" s="61"/>
      <c r="IJ235" s="61"/>
      <c r="IK235" s="61"/>
    </row>
    <row r="236" spans="1:245" ht="31.5" hidden="1" outlineLevel="1">
      <c r="A236" s="180">
        <v>11</v>
      </c>
      <c r="B236" s="180"/>
      <c r="C236" s="181"/>
      <c r="D236" s="194" t="s">
        <v>665</v>
      </c>
      <c r="E236" s="183">
        <f t="shared" si="7"/>
        <v>7.555440999999973</v>
      </c>
      <c r="F236" s="183">
        <v>7.555440999999973</v>
      </c>
      <c r="G236" s="183"/>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c r="FO236" s="67"/>
      <c r="FP236" s="67"/>
      <c r="FQ236" s="67"/>
      <c r="FR236" s="67"/>
      <c r="FS236" s="67"/>
      <c r="FT236" s="67"/>
      <c r="FU236" s="67"/>
      <c r="FV236" s="67"/>
      <c r="FW236" s="67"/>
      <c r="FX236" s="67"/>
      <c r="FY236" s="67"/>
      <c r="FZ236" s="67"/>
      <c r="GA236" s="67"/>
      <c r="GB236" s="67"/>
      <c r="GC236" s="67"/>
      <c r="GD236" s="67"/>
      <c r="GE236" s="67"/>
      <c r="GF236" s="67"/>
      <c r="GG236" s="67"/>
      <c r="GH236" s="67"/>
      <c r="GI236" s="67"/>
      <c r="GJ236" s="67"/>
      <c r="GK236" s="67"/>
      <c r="GL236" s="67"/>
      <c r="GM236" s="67"/>
      <c r="GN236" s="67"/>
      <c r="GO236" s="67"/>
      <c r="GP236" s="67"/>
      <c r="GQ236" s="67"/>
      <c r="GR236" s="67"/>
      <c r="GS236" s="67"/>
      <c r="GT236" s="67"/>
      <c r="GU236" s="67"/>
      <c r="GV236" s="67"/>
      <c r="GW236" s="67"/>
      <c r="GX236" s="67"/>
      <c r="GY236" s="67"/>
      <c r="GZ236" s="67"/>
      <c r="HA236" s="67"/>
      <c r="HB236" s="67"/>
      <c r="HC236" s="67"/>
      <c r="HD236" s="67"/>
      <c r="HE236" s="67"/>
      <c r="HF236" s="67"/>
      <c r="HG236" s="67"/>
      <c r="HH236" s="67"/>
      <c r="HI236" s="67"/>
      <c r="HJ236" s="67"/>
      <c r="HK236" s="67"/>
      <c r="HL236" s="67"/>
      <c r="HM236" s="67"/>
      <c r="HN236" s="67"/>
      <c r="HO236" s="67"/>
      <c r="HP236" s="67"/>
      <c r="HQ236" s="67"/>
      <c r="HR236" s="67"/>
      <c r="HS236" s="67"/>
      <c r="HT236" s="67"/>
      <c r="HU236" s="67"/>
      <c r="HV236" s="67"/>
      <c r="HW236" s="67"/>
      <c r="HX236" s="67"/>
      <c r="HY236" s="67"/>
      <c r="HZ236" s="67"/>
      <c r="IA236" s="67"/>
      <c r="IB236" s="67"/>
      <c r="IC236" s="67"/>
      <c r="ID236" s="67"/>
      <c r="IE236" s="67"/>
      <c r="IF236" s="67"/>
      <c r="IG236" s="67"/>
      <c r="IH236" s="67"/>
      <c r="II236" s="67"/>
      <c r="IJ236" s="67"/>
      <c r="IK236" s="67"/>
    </row>
    <row r="237" spans="1:245" ht="31.5" hidden="1" outlineLevel="1">
      <c r="A237" s="180">
        <v>12</v>
      </c>
      <c r="B237" s="180"/>
      <c r="C237" s="181"/>
      <c r="D237" s="194" t="s">
        <v>666</v>
      </c>
      <c r="E237" s="183">
        <f t="shared" si="7"/>
        <v>8.983265999999958</v>
      </c>
      <c r="F237" s="183">
        <v>8.983265999999958</v>
      </c>
      <c r="G237" s="183"/>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c r="FC237" s="61"/>
      <c r="FD237" s="61"/>
      <c r="FE237" s="61"/>
      <c r="FF237" s="61"/>
      <c r="FG237" s="61"/>
      <c r="FH237" s="61"/>
      <c r="FI237" s="61"/>
      <c r="FJ237" s="61"/>
      <c r="FK237" s="61"/>
      <c r="FL237" s="61"/>
      <c r="FM237" s="61"/>
      <c r="FN237" s="61"/>
      <c r="FO237" s="61"/>
      <c r="FP237" s="61"/>
      <c r="FQ237" s="61"/>
      <c r="FR237" s="61"/>
      <c r="FS237" s="61"/>
      <c r="FT237" s="61"/>
      <c r="FU237" s="61"/>
      <c r="FV237" s="61"/>
      <c r="FW237" s="61"/>
      <c r="FX237" s="61"/>
      <c r="FY237" s="61"/>
      <c r="FZ237" s="61"/>
      <c r="GA237" s="61"/>
      <c r="GB237" s="61"/>
      <c r="GC237" s="61"/>
      <c r="GD237" s="61"/>
      <c r="GE237" s="61"/>
      <c r="GF237" s="61"/>
      <c r="GG237" s="61"/>
      <c r="GH237" s="61"/>
      <c r="GI237" s="61"/>
      <c r="GJ237" s="61"/>
      <c r="GK237" s="61"/>
      <c r="GL237" s="61"/>
      <c r="GM237" s="61"/>
      <c r="GN237" s="61"/>
      <c r="GO237" s="61"/>
      <c r="GP237" s="61"/>
      <c r="GQ237" s="61"/>
      <c r="GR237" s="61"/>
      <c r="GS237" s="61"/>
      <c r="GT237" s="61"/>
      <c r="GU237" s="61"/>
      <c r="GV237" s="61"/>
      <c r="GW237" s="61"/>
      <c r="GX237" s="61"/>
      <c r="GY237" s="61"/>
      <c r="GZ237" s="61"/>
      <c r="HA237" s="61"/>
      <c r="HB237" s="61"/>
      <c r="HC237" s="61"/>
      <c r="HD237" s="61"/>
      <c r="HE237" s="61"/>
      <c r="HF237" s="61"/>
      <c r="HG237" s="61"/>
      <c r="HH237" s="61"/>
      <c r="HI237" s="61"/>
      <c r="HJ237" s="61"/>
      <c r="HK237" s="61"/>
      <c r="HL237" s="61"/>
      <c r="HM237" s="61"/>
      <c r="HN237" s="61"/>
      <c r="HO237" s="61"/>
      <c r="HP237" s="61"/>
      <c r="HQ237" s="61"/>
      <c r="HR237" s="61"/>
      <c r="HS237" s="61"/>
      <c r="HT237" s="61"/>
      <c r="HU237" s="61"/>
      <c r="HV237" s="61"/>
      <c r="HW237" s="61"/>
      <c r="HX237" s="61"/>
      <c r="HY237" s="61"/>
      <c r="HZ237" s="61"/>
      <c r="IA237" s="61"/>
      <c r="IB237" s="61"/>
      <c r="IC237" s="61"/>
      <c r="ID237" s="61"/>
      <c r="IE237" s="61"/>
      <c r="IF237" s="61"/>
      <c r="IG237" s="61"/>
      <c r="IH237" s="61"/>
      <c r="II237" s="61"/>
      <c r="IJ237" s="61"/>
      <c r="IK237" s="61"/>
    </row>
    <row r="238" spans="1:245" ht="31.5" hidden="1" outlineLevel="1">
      <c r="A238" s="180">
        <v>13</v>
      </c>
      <c r="B238" s="180"/>
      <c r="C238" s="181"/>
      <c r="D238" s="194" t="s">
        <v>667</v>
      </c>
      <c r="E238" s="183">
        <f t="shared" si="7"/>
        <v>6.177224999999908</v>
      </c>
      <c r="F238" s="183">
        <v>6.177224999999908</v>
      </c>
      <c r="G238" s="183"/>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c r="FO238" s="67"/>
      <c r="FP238" s="67"/>
      <c r="FQ238" s="67"/>
      <c r="FR238" s="67"/>
      <c r="FS238" s="67"/>
      <c r="FT238" s="67"/>
      <c r="FU238" s="67"/>
      <c r="FV238" s="67"/>
      <c r="FW238" s="67"/>
      <c r="FX238" s="67"/>
      <c r="FY238" s="67"/>
      <c r="FZ238" s="67"/>
      <c r="GA238" s="67"/>
      <c r="GB238" s="67"/>
      <c r="GC238" s="67"/>
      <c r="GD238" s="67"/>
      <c r="GE238" s="67"/>
      <c r="GF238" s="67"/>
      <c r="GG238" s="67"/>
      <c r="GH238" s="67"/>
      <c r="GI238" s="67"/>
      <c r="GJ238" s="67"/>
      <c r="GK238" s="67"/>
      <c r="GL238" s="67"/>
      <c r="GM238" s="67"/>
      <c r="GN238" s="67"/>
      <c r="GO238" s="67"/>
      <c r="GP238" s="67"/>
      <c r="GQ238" s="67"/>
      <c r="GR238" s="67"/>
      <c r="GS238" s="67"/>
      <c r="GT238" s="67"/>
      <c r="GU238" s="67"/>
      <c r="GV238" s="67"/>
      <c r="GW238" s="67"/>
      <c r="GX238" s="67"/>
      <c r="GY238" s="67"/>
      <c r="GZ238" s="67"/>
      <c r="HA238" s="67"/>
      <c r="HB238" s="67"/>
      <c r="HC238" s="67"/>
      <c r="HD238" s="67"/>
      <c r="HE238" s="67"/>
      <c r="HF238" s="67"/>
      <c r="HG238" s="67"/>
      <c r="HH238" s="67"/>
      <c r="HI238" s="67"/>
      <c r="HJ238" s="67"/>
      <c r="HK238" s="67"/>
      <c r="HL238" s="67"/>
      <c r="HM238" s="67"/>
      <c r="HN238" s="67"/>
      <c r="HO238" s="67"/>
      <c r="HP238" s="67"/>
      <c r="HQ238" s="67"/>
      <c r="HR238" s="67"/>
      <c r="HS238" s="67"/>
      <c r="HT238" s="67"/>
      <c r="HU238" s="67"/>
      <c r="HV238" s="67"/>
      <c r="HW238" s="67"/>
      <c r="HX238" s="67"/>
      <c r="HY238" s="67"/>
      <c r="HZ238" s="67"/>
      <c r="IA238" s="67"/>
      <c r="IB238" s="67"/>
      <c r="IC238" s="67"/>
      <c r="ID238" s="67"/>
      <c r="IE238" s="67"/>
      <c r="IF238" s="67"/>
      <c r="IG238" s="67"/>
      <c r="IH238" s="67"/>
      <c r="II238" s="67"/>
      <c r="IJ238" s="67"/>
      <c r="IK238" s="67"/>
    </row>
    <row r="239" spans="1:245" ht="31.5" hidden="1" outlineLevel="1">
      <c r="A239" s="180">
        <v>14</v>
      </c>
      <c r="B239" s="180"/>
      <c r="C239" s="181"/>
      <c r="D239" s="194" t="s">
        <v>668</v>
      </c>
      <c r="E239" s="183">
        <f t="shared" si="7"/>
        <v>8.715899000000036</v>
      </c>
      <c r="F239" s="183">
        <v>8.715899000000036</v>
      </c>
      <c r="G239" s="183"/>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c r="FC239" s="61"/>
      <c r="FD239" s="61"/>
      <c r="FE239" s="61"/>
      <c r="FF239" s="61"/>
      <c r="FG239" s="61"/>
      <c r="FH239" s="61"/>
      <c r="FI239" s="61"/>
      <c r="FJ239" s="61"/>
      <c r="FK239" s="61"/>
      <c r="FL239" s="61"/>
      <c r="FM239" s="61"/>
      <c r="FN239" s="61"/>
      <c r="FO239" s="61"/>
      <c r="FP239" s="61"/>
      <c r="FQ239" s="61"/>
      <c r="FR239" s="61"/>
      <c r="FS239" s="61"/>
      <c r="FT239" s="61"/>
      <c r="FU239" s="61"/>
      <c r="FV239" s="61"/>
      <c r="FW239" s="61"/>
      <c r="FX239" s="61"/>
      <c r="FY239" s="61"/>
      <c r="FZ239" s="61"/>
      <c r="GA239" s="61"/>
      <c r="GB239" s="61"/>
      <c r="GC239" s="61"/>
      <c r="GD239" s="61"/>
      <c r="GE239" s="61"/>
      <c r="GF239" s="61"/>
      <c r="GG239" s="61"/>
      <c r="GH239" s="61"/>
      <c r="GI239" s="61"/>
      <c r="GJ239" s="61"/>
      <c r="GK239" s="61"/>
      <c r="GL239" s="61"/>
      <c r="GM239" s="61"/>
      <c r="GN239" s="61"/>
      <c r="GO239" s="61"/>
      <c r="GP239" s="61"/>
      <c r="GQ239" s="61"/>
      <c r="GR239" s="61"/>
      <c r="GS239" s="61"/>
      <c r="GT239" s="61"/>
      <c r="GU239" s="61"/>
      <c r="GV239" s="61"/>
      <c r="GW239" s="61"/>
      <c r="GX239" s="61"/>
      <c r="GY239" s="61"/>
      <c r="GZ239" s="61"/>
      <c r="HA239" s="61"/>
      <c r="HB239" s="61"/>
      <c r="HC239" s="61"/>
      <c r="HD239" s="61"/>
      <c r="HE239" s="61"/>
      <c r="HF239" s="61"/>
      <c r="HG239" s="61"/>
      <c r="HH239" s="61"/>
      <c r="HI239" s="61"/>
      <c r="HJ239" s="61"/>
      <c r="HK239" s="61"/>
      <c r="HL239" s="61"/>
      <c r="HM239" s="61"/>
      <c r="HN239" s="61"/>
      <c r="HO239" s="61"/>
      <c r="HP239" s="61"/>
      <c r="HQ239" s="61"/>
      <c r="HR239" s="61"/>
      <c r="HS239" s="61"/>
      <c r="HT239" s="61"/>
      <c r="HU239" s="61"/>
      <c r="HV239" s="61"/>
      <c r="HW239" s="61"/>
      <c r="HX239" s="61"/>
      <c r="HY239" s="61"/>
      <c r="HZ239" s="61"/>
      <c r="IA239" s="61"/>
      <c r="IB239" s="61"/>
      <c r="IC239" s="61"/>
      <c r="ID239" s="61"/>
      <c r="IE239" s="61"/>
      <c r="IF239" s="61"/>
      <c r="IG239" s="61"/>
      <c r="IH239" s="61"/>
      <c r="II239" s="61"/>
      <c r="IJ239" s="61"/>
      <c r="IK239" s="61"/>
    </row>
    <row r="240" spans="1:245" ht="31.5" hidden="1" outlineLevel="1">
      <c r="A240" s="180">
        <v>15</v>
      </c>
      <c r="B240" s="180"/>
      <c r="C240" s="181"/>
      <c r="D240" s="194" t="s">
        <v>669</v>
      </c>
      <c r="E240" s="183">
        <f t="shared" si="7"/>
        <v>70.81271399999991</v>
      </c>
      <c r="F240" s="183">
        <v>70.81271399999991</v>
      </c>
      <c r="G240" s="183"/>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c r="FO240" s="67"/>
      <c r="FP240" s="67"/>
      <c r="FQ240" s="67"/>
      <c r="FR240" s="67"/>
      <c r="FS240" s="67"/>
      <c r="FT240" s="67"/>
      <c r="FU240" s="67"/>
      <c r="FV240" s="67"/>
      <c r="FW240" s="67"/>
      <c r="FX240" s="67"/>
      <c r="FY240" s="67"/>
      <c r="FZ240" s="67"/>
      <c r="GA240" s="67"/>
      <c r="GB240" s="67"/>
      <c r="GC240" s="67"/>
      <c r="GD240" s="67"/>
      <c r="GE240" s="67"/>
      <c r="GF240" s="67"/>
      <c r="GG240" s="67"/>
      <c r="GH240" s="67"/>
      <c r="GI240" s="67"/>
      <c r="GJ240" s="67"/>
      <c r="GK240" s="67"/>
      <c r="GL240" s="67"/>
      <c r="GM240" s="67"/>
      <c r="GN240" s="67"/>
      <c r="GO240" s="67"/>
      <c r="GP240" s="67"/>
      <c r="GQ240" s="67"/>
      <c r="GR240" s="67"/>
      <c r="GS240" s="67"/>
      <c r="GT240" s="67"/>
      <c r="GU240" s="67"/>
      <c r="GV240" s="67"/>
      <c r="GW240" s="67"/>
      <c r="GX240" s="67"/>
      <c r="GY240" s="67"/>
      <c r="GZ240" s="67"/>
      <c r="HA240" s="67"/>
      <c r="HB240" s="67"/>
      <c r="HC240" s="67"/>
      <c r="HD240" s="67"/>
      <c r="HE240" s="67"/>
      <c r="HF240" s="67"/>
      <c r="HG240" s="67"/>
      <c r="HH240" s="67"/>
      <c r="HI240" s="67"/>
      <c r="HJ240" s="67"/>
      <c r="HK240" s="67"/>
      <c r="HL240" s="67"/>
      <c r="HM240" s="67"/>
      <c r="HN240" s="67"/>
      <c r="HO240" s="67"/>
      <c r="HP240" s="67"/>
      <c r="HQ240" s="67"/>
      <c r="HR240" s="67"/>
      <c r="HS240" s="67"/>
      <c r="HT240" s="67"/>
      <c r="HU240" s="67"/>
      <c r="HV240" s="67"/>
      <c r="HW240" s="67"/>
      <c r="HX240" s="67"/>
      <c r="HY240" s="67"/>
      <c r="HZ240" s="67"/>
      <c r="IA240" s="67"/>
      <c r="IB240" s="67"/>
      <c r="IC240" s="67"/>
      <c r="ID240" s="67"/>
      <c r="IE240" s="67"/>
      <c r="IF240" s="67"/>
      <c r="IG240" s="67"/>
      <c r="IH240" s="67"/>
      <c r="II240" s="67"/>
      <c r="IJ240" s="67"/>
      <c r="IK240" s="67"/>
    </row>
    <row r="241" spans="1:245" s="72" customFormat="1" ht="31.5" collapsed="1">
      <c r="A241" s="180" t="s">
        <v>670</v>
      </c>
      <c r="B241" s="180"/>
      <c r="C241" s="181"/>
      <c r="D241" s="188" t="s">
        <v>671</v>
      </c>
      <c r="E241" s="183">
        <f>SUBTOTAL(9,E242:E245)</f>
        <v>11639.199776</v>
      </c>
      <c r="F241" s="183">
        <f>SUBTOTAL(9,F242:F245)</f>
        <v>7769.867776</v>
      </c>
      <c r="G241" s="183">
        <f>SUBTOTAL(9,G242:G245)</f>
        <v>3869.332</v>
      </c>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c r="BG241" s="65"/>
      <c r="BH241" s="65"/>
      <c r="BI241" s="65"/>
      <c r="BJ241" s="65"/>
      <c r="BK241" s="65"/>
      <c r="BL241" s="65"/>
      <c r="BM241" s="65"/>
      <c r="BN241" s="65"/>
      <c r="BO241" s="65"/>
      <c r="BP241" s="65"/>
      <c r="BQ241" s="65"/>
      <c r="BR241" s="65"/>
      <c r="BS241" s="65"/>
      <c r="BT241" s="65"/>
      <c r="BU241" s="65"/>
      <c r="BV241" s="65"/>
      <c r="BW241" s="65"/>
      <c r="BX241" s="65"/>
      <c r="BY241" s="65"/>
      <c r="BZ241" s="65"/>
      <c r="CA241" s="65"/>
      <c r="CB241" s="65"/>
      <c r="CC241" s="65"/>
      <c r="CD241" s="65"/>
      <c r="CE241" s="65"/>
      <c r="CF241" s="65"/>
      <c r="CG241" s="65"/>
      <c r="CH241" s="65"/>
      <c r="CI241" s="65"/>
      <c r="CJ241" s="65"/>
      <c r="CK241" s="65"/>
      <c r="CL241" s="65"/>
      <c r="CM241" s="65"/>
      <c r="CN241" s="65"/>
      <c r="CO241" s="65"/>
      <c r="CP241" s="65"/>
      <c r="CQ241" s="65"/>
      <c r="CR241" s="65"/>
      <c r="CS241" s="65"/>
      <c r="CT241" s="65"/>
      <c r="CU241" s="65"/>
      <c r="CV241" s="65"/>
      <c r="CW241" s="65"/>
      <c r="CX241" s="65"/>
      <c r="CY241" s="65"/>
      <c r="CZ241" s="65"/>
      <c r="DA241" s="65"/>
      <c r="DB241" s="65"/>
      <c r="DC241" s="65"/>
      <c r="DD241" s="65"/>
      <c r="DE241" s="65"/>
      <c r="DF241" s="65"/>
      <c r="DG241" s="65"/>
      <c r="DH241" s="65"/>
      <c r="DI241" s="65"/>
      <c r="DJ241" s="65"/>
      <c r="DK241" s="65"/>
      <c r="DL241" s="65"/>
      <c r="DM241" s="65"/>
      <c r="DN241" s="65"/>
      <c r="DO241" s="65"/>
      <c r="DP241" s="65"/>
      <c r="DQ241" s="65"/>
      <c r="DR241" s="65"/>
      <c r="DS241" s="65"/>
      <c r="DT241" s="65"/>
      <c r="DU241" s="65"/>
      <c r="DV241" s="65"/>
      <c r="DW241" s="65"/>
      <c r="DX241" s="65"/>
      <c r="DY241" s="65"/>
      <c r="DZ241" s="65"/>
      <c r="EA241" s="65"/>
      <c r="EB241" s="65"/>
      <c r="EC241" s="65"/>
      <c r="ED241" s="65"/>
      <c r="EE241" s="65"/>
      <c r="EF241" s="65"/>
      <c r="EG241" s="65"/>
      <c r="EH241" s="65"/>
      <c r="EI241" s="65"/>
      <c r="EJ241" s="65"/>
      <c r="EK241" s="65"/>
      <c r="EL241" s="65"/>
      <c r="EM241" s="65"/>
      <c r="EN241" s="65"/>
      <c r="EO241" s="65"/>
      <c r="EP241" s="65"/>
      <c r="EQ241" s="65"/>
      <c r="ER241" s="65"/>
      <c r="ES241" s="65"/>
      <c r="ET241" s="65"/>
      <c r="EU241" s="65"/>
      <c r="EV241" s="65"/>
      <c r="EW241" s="65"/>
      <c r="EX241" s="65"/>
      <c r="EY241" s="65"/>
      <c r="EZ241" s="65"/>
      <c r="FA241" s="65"/>
      <c r="FB241" s="65"/>
      <c r="FC241" s="65"/>
      <c r="FD241" s="65"/>
      <c r="FE241" s="65"/>
      <c r="FF241" s="65"/>
      <c r="FG241" s="65"/>
      <c r="FH241" s="65"/>
      <c r="FI241" s="65"/>
      <c r="FJ241" s="65"/>
      <c r="FK241" s="65"/>
      <c r="FL241" s="65"/>
      <c r="FM241" s="65"/>
      <c r="FN241" s="65"/>
      <c r="FO241" s="65"/>
      <c r="FP241" s="65"/>
      <c r="FQ241" s="65"/>
      <c r="FR241" s="65"/>
      <c r="FS241" s="65"/>
      <c r="FT241" s="65"/>
      <c r="FU241" s="65"/>
      <c r="FV241" s="65"/>
      <c r="FW241" s="65"/>
      <c r="FX241" s="65"/>
      <c r="FY241" s="65"/>
      <c r="FZ241" s="65"/>
      <c r="GA241" s="65"/>
      <c r="GB241" s="65"/>
      <c r="GC241" s="65"/>
      <c r="GD241" s="65"/>
      <c r="GE241" s="65"/>
      <c r="GF241" s="65"/>
      <c r="GG241" s="65"/>
      <c r="GH241" s="65"/>
      <c r="GI241" s="65"/>
      <c r="GJ241" s="65"/>
      <c r="GK241" s="65"/>
      <c r="GL241" s="65"/>
      <c r="GM241" s="65"/>
      <c r="GN241" s="65"/>
      <c r="GO241" s="65"/>
      <c r="GP241" s="65"/>
      <c r="GQ241" s="65"/>
      <c r="GR241" s="65"/>
      <c r="GS241" s="65"/>
      <c r="GT241" s="65"/>
      <c r="GU241" s="65"/>
      <c r="GV241" s="65"/>
      <c r="GW241" s="65"/>
      <c r="GX241" s="65"/>
      <c r="GY241" s="65"/>
      <c r="GZ241" s="65"/>
      <c r="HA241" s="65"/>
      <c r="HB241" s="65"/>
      <c r="HC241" s="65"/>
      <c r="HD241" s="65"/>
      <c r="HE241" s="65"/>
      <c r="HF241" s="65"/>
      <c r="HG241" s="65"/>
      <c r="HH241" s="65"/>
      <c r="HI241" s="65"/>
      <c r="HJ241" s="65"/>
      <c r="HK241" s="65"/>
      <c r="HL241" s="65"/>
      <c r="HM241" s="65"/>
      <c r="HN241" s="65"/>
      <c r="HO241" s="65"/>
      <c r="HP241" s="65"/>
      <c r="HQ241" s="65"/>
      <c r="HR241" s="65"/>
      <c r="HS241" s="65"/>
      <c r="HT241" s="65"/>
      <c r="HU241" s="65"/>
      <c r="HV241" s="65"/>
      <c r="HW241" s="65"/>
      <c r="HX241" s="65"/>
      <c r="HY241" s="65"/>
      <c r="HZ241" s="65"/>
      <c r="IA241" s="65"/>
      <c r="IB241" s="65"/>
      <c r="IC241" s="65"/>
      <c r="ID241" s="65"/>
      <c r="IE241" s="65"/>
      <c r="IF241" s="65"/>
      <c r="IG241" s="65"/>
      <c r="IH241" s="65"/>
      <c r="II241" s="65"/>
      <c r="IJ241" s="65"/>
      <c r="IK241" s="65"/>
    </row>
    <row r="242" spans="1:245" ht="47.25" hidden="1" outlineLevel="1">
      <c r="A242" s="180">
        <v>1</v>
      </c>
      <c r="B242" s="180"/>
      <c r="C242" s="181"/>
      <c r="D242" s="186" t="s">
        <v>672</v>
      </c>
      <c r="E242" s="183">
        <f>F242+G242</f>
        <v>32.88819599999999</v>
      </c>
      <c r="F242" s="183">
        <v>32.88819599999999</v>
      </c>
      <c r="G242" s="183"/>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c r="FO242" s="67"/>
      <c r="FP242" s="67"/>
      <c r="FQ242" s="67"/>
      <c r="FR242" s="67"/>
      <c r="FS242" s="67"/>
      <c r="FT242" s="67"/>
      <c r="FU242" s="67"/>
      <c r="FV242" s="67"/>
      <c r="FW242" s="67"/>
      <c r="FX242" s="67"/>
      <c r="FY242" s="67"/>
      <c r="FZ242" s="67"/>
      <c r="GA242" s="67"/>
      <c r="GB242" s="67"/>
      <c r="GC242" s="67"/>
      <c r="GD242" s="67"/>
      <c r="GE242" s="67"/>
      <c r="GF242" s="67"/>
      <c r="GG242" s="67"/>
      <c r="GH242" s="67"/>
      <c r="GI242" s="67"/>
      <c r="GJ242" s="67"/>
      <c r="GK242" s="67"/>
      <c r="GL242" s="67"/>
      <c r="GM242" s="67"/>
      <c r="GN242" s="67"/>
      <c r="GO242" s="67"/>
      <c r="GP242" s="67"/>
      <c r="GQ242" s="67"/>
      <c r="GR242" s="67"/>
      <c r="GS242" s="67"/>
      <c r="GT242" s="67"/>
      <c r="GU242" s="67"/>
      <c r="GV242" s="67"/>
      <c r="GW242" s="67"/>
      <c r="GX242" s="67"/>
      <c r="GY242" s="67"/>
      <c r="GZ242" s="67"/>
      <c r="HA242" s="67"/>
      <c r="HB242" s="67"/>
      <c r="HC242" s="67"/>
      <c r="HD242" s="67"/>
      <c r="HE242" s="67"/>
      <c r="HF242" s="67"/>
      <c r="HG242" s="67"/>
      <c r="HH242" s="67"/>
      <c r="HI242" s="67"/>
      <c r="HJ242" s="67"/>
      <c r="HK242" s="67"/>
      <c r="HL242" s="67"/>
      <c r="HM242" s="67"/>
      <c r="HN242" s="67"/>
      <c r="HO242" s="67"/>
      <c r="HP242" s="67"/>
      <c r="HQ242" s="67"/>
      <c r="HR242" s="67"/>
      <c r="HS242" s="67"/>
      <c r="HT242" s="67"/>
      <c r="HU242" s="67"/>
      <c r="HV242" s="67"/>
      <c r="HW242" s="67"/>
      <c r="HX242" s="67"/>
      <c r="HY242" s="67"/>
      <c r="HZ242" s="67"/>
      <c r="IA242" s="67"/>
      <c r="IB242" s="67"/>
      <c r="IC242" s="67"/>
      <c r="ID242" s="67"/>
      <c r="IE242" s="67"/>
      <c r="IF242" s="67"/>
      <c r="IG242" s="67"/>
      <c r="IH242" s="67"/>
      <c r="II242" s="67"/>
      <c r="IJ242" s="67"/>
      <c r="IK242" s="67"/>
    </row>
    <row r="243" spans="1:245" ht="15.75" hidden="1" outlineLevel="1">
      <c r="A243" s="180">
        <v>2</v>
      </c>
      <c r="B243" s="180"/>
      <c r="C243" s="181"/>
      <c r="D243" s="186" t="s">
        <v>673</v>
      </c>
      <c r="E243" s="183">
        <f>F243+G243</f>
        <v>9606.31158</v>
      </c>
      <c r="F243" s="183">
        <v>5736.97958</v>
      </c>
      <c r="G243" s="183">
        <v>3869.332</v>
      </c>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c r="FO243" s="67"/>
      <c r="FP243" s="67"/>
      <c r="FQ243" s="67"/>
      <c r="FR243" s="67"/>
      <c r="FS243" s="67"/>
      <c r="FT243" s="67"/>
      <c r="FU243" s="67"/>
      <c r="FV243" s="67"/>
      <c r="FW243" s="67"/>
      <c r="FX243" s="67"/>
      <c r="FY243" s="67"/>
      <c r="FZ243" s="67"/>
      <c r="GA243" s="67"/>
      <c r="GB243" s="67"/>
      <c r="GC243" s="67"/>
      <c r="GD243" s="67"/>
      <c r="GE243" s="67"/>
      <c r="GF243" s="67"/>
      <c r="GG243" s="67"/>
      <c r="GH243" s="67"/>
      <c r="GI243" s="67"/>
      <c r="GJ243" s="67"/>
      <c r="GK243" s="67"/>
      <c r="GL243" s="67"/>
      <c r="GM243" s="67"/>
      <c r="GN243" s="67"/>
      <c r="GO243" s="67"/>
      <c r="GP243" s="67"/>
      <c r="GQ243" s="67"/>
      <c r="GR243" s="67"/>
      <c r="GS243" s="67"/>
      <c r="GT243" s="67"/>
      <c r="GU243" s="67"/>
      <c r="GV243" s="67"/>
      <c r="GW243" s="67"/>
      <c r="GX243" s="67"/>
      <c r="GY243" s="67"/>
      <c r="GZ243" s="67"/>
      <c r="HA243" s="67"/>
      <c r="HB243" s="67"/>
      <c r="HC243" s="67"/>
      <c r="HD243" s="67"/>
      <c r="HE243" s="67"/>
      <c r="HF243" s="67"/>
      <c r="HG243" s="67"/>
      <c r="HH243" s="67"/>
      <c r="HI243" s="67"/>
      <c r="HJ243" s="67"/>
      <c r="HK243" s="67"/>
      <c r="HL243" s="67"/>
      <c r="HM243" s="67"/>
      <c r="HN243" s="67"/>
      <c r="HO243" s="67"/>
      <c r="HP243" s="67"/>
      <c r="HQ243" s="67"/>
      <c r="HR243" s="67"/>
      <c r="HS243" s="67"/>
      <c r="HT243" s="67"/>
      <c r="HU243" s="67"/>
      <c r="HV243" s="67"/>
      <c r="HW243" s="67"/>
      <c r="HX243" s="67"/>
      <c r="HY243" s="67"/>
      <c r="HZ243" s="67"/>
      <c r="IA243" s="67"/>
      <c r="IB243" s="67"/>
      <c r="IC243" s="67"/>
      <c r="ID243" s="67"/>
      <c r="IE243" s="67"/>
      <c r="IF243" s="67"/>
      <c r="IG243" s="67"/>
      <c r="IH243" s="67"/>
      <c r="II243" s="67"/>
      <c r="IJ243" s="67"/>
      <c r="IK243" s="67"/>
    </row>
    <row r="244" spans="1:245" ht="15.75" hidden="1" outlineLevel="1">
      <c r="A244" s="180">
        <v>3</v>
      </c>
      <c r="B244" s="180"/>
      <c r="C244" s="181"/>
      <c r="D244" s="186" t="s">
        <v>674</v>
      </c>
      <c r="E244" s="183">
        <f>F244+G244</f>
        <v>1000</v>
      </c>
      <c r="F244" s="183">
        <v>1000</v>
      </c>
      <c r="G244" s="183"/>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c r="FO244" s="67"/>
      <c r="FP244" s="67"/>
      <c r="FQ244" s="67"/>
      <c r="FR244" s="67"/>
      <c r="FS244" s="67"/>
      <c r="FT244" s="67"/>
      <c r="FU244" s="67"/>
      <c r="FV244" s="67"/>
      <c r="FW244" s="67"/>
      <c r="FX244" s="67"/>
      <c r="FY244" s="67"/>
      <c r="FZ244" s="67"/>
      <c r="GA244" s="67"/>
      <c r="GB244" s="67"/>
      <c r="GC244" s="67"/>
      <c r="GD244" s="67"/>
      <c r="GE244" s="67"/>
      <c r="GF244" s="67"/>
      <c r="GG244" s="67"/>
      <c r="GH244" s="67"/>
      <c r="GI244" s="67"/>
      <c r="GJ244" s="67"/>
      <c r="GK244" s="67"/>
      <c r="GL244" s="67"/>
      <c r="GM244" s="67"/>
      <c r="GN244" s="67"/>
      <c r="GO244" s="67"/>
      <c r="GP244" s="67"/>
      <c r="GQ244" s="67"/>
      <c r="GR244" s="67"/>
      <c r="GS244" s="67"/>
      <c r="GT244" s="67"/>
      <c r="GU244" s="67"/>
      <c r="GV244" s="67"/>
      <c r="GW244" s="67"/>
      <c r="GX244" s="67"/>
      <c r="GY244" s="67"/>
      <c r="GZ244" s="67"/>
      <c r="HA244" s="67"/>
      <c r="HB244" s="67"/>
      <c r="HC244" s="67"/>
      <c r="HD244" s="67"/>
      <c r="HE244" s="67"/>
      <c r="HF244" s="67"/>
      <c r="HG244" s="67"/>
      <c r="HH244" s="67"/>
      <c r="HI244" s="67"/>
      <c r="HJ244" s="67"/>
      <c r="HK244" s="67"/>
      <c r="HL244" s="67"/>
      <c r="HM244" s="67"/>
      <c r="HN244" s="67"/>
      <c r="HO244" s="67"/>
      <c r="HP244" s="67"/>
      <c r="HQ244" s="67"/>
      <c r="HR244" s="67"/>
      <c r="HS244" s="67"/>
      <c r="HT244" s="67"/>
      <c r="HU244" s="67"/>
      <c r="HV244" s="67"/>
      <c r="HW244" s="67"/>
      <c r="HX244" s="67"/>
      <c r="HY244" s="67"/>
      <c r="HZ244" s="67"/>
      <c r="IA244" s="67"/>
      <c r="IB244" s="67"/>
      <c r="IC244" s="67"/>
      <c r="ID244" s="67"/>
      <c r="IE244" s="67"/>
      <c r="IF244" s="67"/>
      <c r="IG244" s="67"/>
      <c r="IH244" s="67"/>
      <c r="II244" s="67"/>
      <c r="IJ244" s="67"/>
      <c r="IK244" s="67"/>
    </row>
    <row r="245" spans="1:245" ht="31.5" hidden="1" outlineLevel="1">
      <c r="A245" s="180">
        <v>4</v>
      </c>
      <c r="B245" s="180"/>
      <c r="C245" s="181"/>
      <c r="D245" s="186" t="s">
        <v>675</v>
      </c>
      <c r="E245" s="183">
        <f>F245+G245</f>
        <v>1000</v>
      </c>
      <c r="F245" s="183">
        <v>1000</v>
      </c>
      <c r="G245" s="183"/>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c r="FO245" s="67"/>
      <c r="FP245" s="67"/>
      <c r="FQ245" s="67"/>
      <c r="FR245" s="67"/>
      <c r="FS245" s="67"/>
      <c r="FT245" s="67"/>
      <c r="FU245" s="67"/>
      <c r="FV245" s="67"/>
      <c r="FW245" s="67"/>
      <c r="FX245" s="67"/>
      <c r="FY245" s="67"/>
      <c r="FZ245" s="67"/>
      <c r="GA245" s="67"/>
      <c r="GB245" s="67"/>
      <c r="GC245" s="67"/>
      <c r="GD245" s="67"/>
      <c r="GE245" s="67"/>
      <c r="GF245" s="67"/>
      <c r="GG245" s="67"/>
      <c r="GH245" s="67"/>
      <c r="GI245" s="67"/>
      <c r="GJ245" s="67"/>
      <c r="GK245" s="67"/>
      <c r="GL245" s="67"/>
      <c r="GM245" s="67"/>
      <c r="GN245" s="67"/>
      <c r="GO245" s="67"/>
      <c r="GP245" s="67"/>
      <c r="GQ245" s="67"/>
      <c r="GR245" s="67"/>
      <c r="GS245" s="67"/>
      <c r="GT245" s="67"/>
      <c r="GU245" s="67"/>
      <c r="GV245" s="67"/>
      <c r="GW245" s="67"/>
      <c r="GX245" s="67"/>
      <c r="GY245" s="67"/>
      <c r="GZ245" s="67"/>
      <c r="HA245" s="67"/>
      <c r="HB245" s="67"/>
      <c r="HC245" s="67"/>
      <c r="HD245" s="67"/>
      <c r="HE245" s="67"/>
      <c r="HF245" s="67"/>
      <c r="HG245" s="67"/>
      <c r="HH245" s="67"/>
      <c r="HI245" s="67"/>
      <c r="HJ245" s="67"/>
      <c r="HK245" s="67"/>
      <c r="HL245" s="67"/>
      <c r="HM245" s="67"/>
      <c r="HN245" s="67"/>
      <c r="HO245" s="67"/>
      <c r="HP245" s="67"/>
      <c r="HQ245" s="67"/>
      <c r="HR245" s="67"/>
      <c r="HS245" s="67"/>
      <c r="HT245" s="67"/>
      <c r="HU245" s="67"/>
      <c r="HV245" s="67"/>
      <c r="HW245" s="67"/>
      <c r="HX245" s="67"/>
      <c r="HY245" s="67"/>
      <c r="HZ245" s="67"/>
      <c r="IA245" s="67"/>
      <c r="IB245" s="67"/>
      <c r="IC245" s="67"/>
      <c r="ID245" s="67"/>
      <c r="IE245" s="67"/>
      <c r="IF245" s="67"/>
      <c r="IG245" s="67"/>
      <c r="IH245" s="67"/>
      <c r="II245" s="67"/>
      <c r="IJ245" s="67"/>
      <c r="IK245" s="67"/>
    </row>
    <row r="246" spans="1:245" s="72" customFormat="1" ht="15.75" collapsed="1">
      <c r="A246" s="180" t="s">
        <v>676</v>
      </c>
      <c r="B246" s="180"/>
      <c r="C246" s="181"/>
      <c r="D246" s="188" t="s">
        <v>677</v>
      </c>
      <c r="E246" s="183">
        <f>SUBTOTAL(9,E247:E248)</f>
        <v>26974.198</v>
      </c>
      <c r="F246" s="183">
        <f>SUBTOTAL(9,F247:F248)</f>
        <v>26974.198</v>
      </c>
      <c r="G246" s="183">
        <f>SUBTOTAL(9,G247:G248)</f>
        <v>0</v>
      </c>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4"/>
      <c r="AY246" s="74"/>
      <c r="AZ246" s="74"/>
      <c r="BA246" s="74"/>
      <c r="BB246" s="74"/>
      <c r="BC246" s="74"/>
      <c r="BD246" s="74"/>
      <c r="BE246" s="74"/>
      <c r="BF246" s="74"/>
      <c r="BG246" s="74"/>
      <c r="BH246" s="74"/>
      <c r="BI246" s="74"/>
      <c r="BJ246" s="74"/>
      <c r="BK246" s="74"/>
      <c r="BL246" s="74"/>
      <c r="BM246" s="74"/>
      <c r="BN246" s="74"/>
      <c r="BO246" s="74"/>
      <c r="BP246" s="74"/>
      <c r="BQ246" s="74"/>
      <c r="BR246" s="74"/>
      <c r="BS246" s="74"/>
      <c r="BT246" s="74"/>
      <c r="BU246" s="74"/>
      <c r="BV246" s="74"/>
      <c r="BW246" s="74"/>
      <c r="BX246" s="74"/>
      <c r="BY246" s="74"/>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4"/>
      <c r="CW246" s="74"/>
      <c r="CX246" s="74"/>
      <c r="CY246" s="74"/>
      <c r="CZ246" s="74"/>
      <c r="DA246" s="74"/>
      <c r="DB246" s="74"/>
      <c r="DC246" s="74"/>
      <c r="DD246" s="74"/>
      <c r="DE246" s="74"/>
      <c r="DF246" s="74"/>
      <c r="DG246" s="74"/>
      <c r="DH246" s="74"/>
      <c r="DI246" s="74"/>
      <c r="DJ246" s="74"/>
      <c r="DK246" s="74"/>
      <c r="DL246" s="74"/>
      <c r="DM246" s="74"/>
      <c r="DN246" s="74"/>
      <c r="DO246" s="74"/>
      <c r="DP246" s="74"/>
      <c r="DQ246" s="74"/>
      <c r="DR246" s="74"/>
      <c r="DS246" s="74"/>
      <c r="DT246" s="74"/>
      <c r="DU246" s="74"/>
      <c r="DV246" s="74"/>
      <c r="DW246" s="74"/>
      <c r="DX246" s="74"/>
      <c r="DY246" s="74"/>
      <c r="DZ246" s="74"/>
      <c r="EA246" s="74"/>
      <c r="EB246" s="74"/>
      <c r="EC246" s="74"/>
      <c r="ED246" s="74"/>
      <c r="EE246" s="74"/>
      <c r="EF246" s="74"/>
      <c r="EG246" s="74"/>
      <c r="EH246" s="74"/>
      <c r="EI246" s="74"/>
      <c r="EJ246" s="74"/>
      <c r="EK246" s="74"/>
      <c r="EL246" s="74"/>
      <c r="EM246" s="74"/>
      <c r="EN246" s="74"/>
      <c r="EO246" s="74"/>
      <c r="EP246" s="74"/>
      <c r="EQ246" s="74"/>
      <c r="ER246" s="74"/>
      <c r="ES246" s="74"/>
      <c r="ET246" s="74"/>
      <c r="EU246" s="74"/>
      <c r="EV246" s="74"/>
      <c r="EW246" s="74"/>
      <c r="EX246" s="74"/>
      <c r="EY246" s="74"/>
      <c r="EZ246" s="74"/>
      <c r="FA246" s="74"/>
      <c r="FB246" s="74"/>
      <c r="FC246" s="74"/>
      <c r="FD246" s="74"/>
      <c r="FE246" s="74"/>
      <c r="FF246" s="74"/>
      <c r="FG246" s="74"/>
      <c r="FH246" s="74"/>
      <c r="FI246" s="74"/>
      <c r="FJ246" s="74"/>
      <c r="FK246" s="74"/>
      <c r="FL246" s="74"/>
      <c r="FM246" s="74"/>
      <c r="FN246" s="74"/>
      <c r="FO246" s="74"/>
      <c r="FP246" s="74"/>
      <c r="FQ246" s="74"/>
      <c r="FR246" s="74"/>
      <c r="FS246" s="74"/>
      <c r="FT246" s="74"/>
      <c r="FU246" s="74"/>
      <c r="FV246" s="74"/>
      <c r="FW246" s="74"/>
      <c r="FX246" s="74"/>
      <c r="FY246" s="74"/>
      <c r="FZ246" s="74"/>
      <c r="GA246" s="74"/>
      <c r="GB246" s="74"/>
      <c r="GC246" s="74"/>
      <c r="GD246" s="74"/>
      <c r="GE246" s="74"/>
      <c r="GF246" s="74"/>
      <c r="GG246" s="74"/>
      <c r="GH246" s="74"/>
      <c r="GI246" s="74"/>
      <c r="GJ246" s="74"/>
      <c r="GK246" s="74"/>
      <c r="GL246" s="74"/>
      <c r="GM246" s="74"/>
      <c r="GN246" s="74"/>
      <c r="GO246" s="74"/>
      <c r="GP246" s="74"/>
      <c r="GQ246" s="74"/>
      <c r="GR246" s="74"/>
      <c r="GS246" s="74"/>
      <c r="GT246" s="74"/>
      <c r="GU246" s="74"/>
      <c r="GV246" s="74"/>
      <c r="GW246" s="74"/>
      <c r="GX246" s="74"/>
      <c r="GY246" s="74"/>
      <c r="GZ246" s="74"/>
      <c r="HA246" s="74"/>
      <c r="HB246" s="74"/>
      <c r="HC246" s="74"/>
      <c r="HD246" s="74"/>
      <c r="HE246" s="74"/>
      <c r="HF246" s="74"/>
      <c r="HG246" s="74"/>
      <c r="HH246" s="74"/>
      <c r="HI246" s="74"/>
      <c r="HJ246" s="74"/>
      <c r="HK246" s="74"/>
      <c r="HL246" s="74"/>
      <c r="HM246" s="74"/>
      <c r="HN246" s="74"/>
      <c r="HO246" s="74"/>
      <c r="HP246" s="74"/>
      <c r="HQ246" s="74"/>
      <c r="HR246" s="74"/>
      <c r="HS246" s="74"/>
      <c r="HT246" s="74"/>
      <c r="HU246" s="74"/>
      <c r="HV246" s="74"/>
      <c r="HW246" s="74"/>
      <c r="HX246" s="74"/>
      <c r="HY246" s="74"/>
      <c r="HZ246" s="74"/>
      <c r="IA246" s="74"/>
      <c r="IB246" s="74"/>
      <c r="IC246" s="74"/>
      <c r="ID246" s="74"/>
      <c r="IE246" s="74"/>
      <c r="IF246" s="74"/>
      <c r="IG246" s="74"/>
      <c r="IH246" s="74"/>
      <c r="II246" s="74"/>
      <c r="IJ246" s="74"/>
      <c r="IK246" s="74"/>
    </row>
    <row r="247" spans="1:245" ht="31.5" hidden="1" outlineLevel="1">
      <c r="A247" s="180">
        <v>1</v>
      </c>
      <c r="B247" s="180"/>
      <c r="C247" s="181"/>
      <c r="D247" s="186" t="s">
        <v>678</v>
      </c>
      <c r="E247" s="183">
        <f>F247+G247</f>
        <v>1974.1979999999999</v>
      </c>
      <c r="F247" s="183">
        <v>1974.1979999999999</v>
      </c>
      <c r="G247" s="183"/>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c r="FO247" s="67"/>
      <c r="FP247" s="67"/>
      <c r="FQ247" s="67"/>
      <c r="FR247" s="67"/>
      <c r="FS247" s="67"/>
      <c r="FT247" s="67"/>
      <c r="FU247" s="67"/>
      <c r="FV247" s="67"/>
      <c r="FW247" s="67"/>
      <c r="FX247" s="67"/>
      <c r="FY247" s="67"/>
      <c r="FZ247" s="67"/>
      <c r="GA247" s="67"/>
      <c r="GB247" s="67"/>
      <c r="GC247" s="67"/>
      <c r="GD247" s="67"/>
      <c r="GE247" s="67"/>
      <c r="GF247" s="67"/>
      <c r="GG247" s="67"/>
      <c r="GH247" s="67"/>
      <c r="GI247" s="67"/>
      <c r="GJ247" s="67"/>
      <c r="GK247" s="67"/>
      <c r="GL247" s="67"/>
      <c r="GM247" s="67"/>
      <c r="GN247" s="67"/>
      <c r="GO247" s="67"/>
      <c r="GP247" s="67"/>
      <c r="GQ247" s="67"/>
      <c r="GR247" s="67"/>
      <c r="GS247" s="67"/>
      <c r="GT247" s="67"/>
      <c r="GU247" s="67"/>
      <c r="GV247" s="67"/>
      <c r="GW247" s="67"/>
      <c r="GX247" s="67"/>
      <c r="GY247" s="67"/>
      <c r="GZ247" s="67"/>
      <c r="HA247" s="67"/>
      <c r="HB247" s="67"/>
      <c r="HC247" s="67"/>
      <c r="HD247" s="67"/>
      <c r="HE247" s="67"/>
      <c r="HF247" s="67"/>
      <c r="HG247" s="67"/>
      <c r="HH247" s="67"/>
      <c r="HI247" s="67"/>
      <c r="HJ247" s="67"/>
      <c r="HK247" s="67"/>
      <c r="HL247" s="67"/>
      <c r="HM247" s="67"/>
      <c r="HN247" s="67"/>
      <c r="HO247" s="67"/>
      <c r="HP247" s="67"/>
      <c r="HQ247" s="67"/>
      <c r="HR247" s="67"/>
      <c r="HS247" s="67"/>
      <c r="HT247" s="67"/>
      <c r="HU247" s="67"/>
      <c r="HV247" s="67"/>
      <c r="HW247" s="67"/>
      <c r="HX247" s="67"/>
      <c r="HY247" s="67"/>
      <c r="HZ247" s="67"/>
      <c r="IA247" s="67"/>
      <c r="IB247" s="67"/>
      <c r="IC247" s="67"/>
      <c r="ID247" s="67"/>
      <c r="IE247" s="67"/>
      <c r="IF247" s="67"/>
      <c r="IG247" s="67"/>
      <c r="IH247" s="67"/>
      <c r="II247" s="67"/>
      <c r="IJ247" s="67"/>
      <c r="IK247" s="67"/>
    </row>
    <row r="248" spans="1:245" ht="15.75" hidden="1" outlineLevel="1">
      <c r="A248" s="180">
        <v>2</v>
      </c>
      <c r="B248" s="180"/>
      <c r="C248" s="181"/>
      <c r="D248" s="186" t="s">
        <v>679</v>
      </c>
      <c r="E248" s="183">
        <f>F248+G248</f>
        <v>25000</v>
      </c>
      <c r="F248" s="183">
        <v>25000</v>
      </c>
      <c r="G248" s="183"/>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c r="FC248" s="61"/>
      <c r="FD248" s="61"/>
      <c r="FE248" s="61"/>
      <c r="FF248" s="61"/>
      <c r="FG248" s="61"/>
      <c r="FH248" s="61"/>
      <c r="FI248" s="61"/>
      <c r="FJ248" s="61"/>
      <c r="FK248" s="61"/>
      <c r="FL248" s="61"/>
      <c r="FM248" s="61"/>
      <c r="FN248" s="61"/>
      <c r="FO248" s="61"/>
      <c r="FP248" s="61"/>
      <c r="FQ248" s="61"/>
      <c r="FR248" s="61"/>
      <c r="FS248" s="61"/>
      <c r="FT248" s="61"/>
      <c r="FU248" s="61"/>
      <c r="FV248" s="61"/>
      <c r="FW248" s="61"/>
      <c r="FX248" s="61"/>
      <c r="FY248" s="61"/>
      <c r="FZ248" s="61"/>
      <c r="GA248" s="61"/>
      <c r="GB248" s="61"/>
      <c r="GC248" s="61"/>
      <c r="GD248" s="61"/>
      <c r="GE248" s="61"/>
      <c r="GF248" s="61"/>
      <c r="GG248" s="61"/>
      <c r="GH248" s="61"/>
      <c r="GI248" s="61"/>
      <c r="GJ248" s="61"/>
      <c r="GK248" s="61"/>
      <c r="GL248" s="61"/>
      <c r="GM248" s="61"/>
      <c r="GN248" s="61"/>
      <c r="GO248" s="61"/>
      <c r="GP248" s="61"/>
      <c r="GQ248" s="61"/>
      <c r="GR248" s="61"/>
      <c r="GS248" s="61"/>
      <c r="GT248" s="61"/>
      <c r="GU248" s="61"/>
      <c r="GV248" s="61"/>
      <c r="GW248" s="61"/>
      <c r="GX248" s="61"/>
      <c r="GY248" s="61"/>
      <c r="GZ248" s="61"/>
      <c r="HA248" s="61"/>
      <c r="HB248" s="61"/>
      <c r="HC248" s="61"/>
      <c r="HD248" s="61"/>
      <c r="HE248" s="61"/>
      <c r="HF248" s="61"/>
      <c r="HG248" s="61"/>
      <c r="HH248" s="61"/>
      <c r="HI248" s="61"/>
      <c r="HJ248" s="61"/>
      <c r="HK248" s="61"/>
      <c r="HL248" s="61"/>
      <c r="HM248" s="61"/>
      <c r="HN248" s="61"/>
      <c r="HO248" s="61"/>
      <c r="HP248" s="61"/>
      <c r="HQ248" s="61"/>
      <c r="HR248" s="61"/>
      <c r="HS248" s="61"/>
      <c r="HT248" s="61"/>
      <c r="HU248" s="61"/>
      <c r="HV248" s="61"/>
      <c r="HW248" s="61"/>
      <c r="HX248" s="61"/>
      <c r="HY248" s="61"/>
      <c r="HZ248" s="61"/>
      <c r="IA248" s="61"/>
      <c r="IB248" s="61"/>
      <c r="IC248" s="61"/>
      <c r="ID248" s="61"/>
      <c r="IE248" s="61"/>
      <c r="IF248" s="61"/>
      <c r="IG248" s="61"/>
      <c r="IH248" s="61"/>
      <c r="II248" s="61"/>
      <c r="IJ248" s="61"/>
      <c r="IK248" s="61"/>
    </row>
    <row r="249" spans="1:245" s="72" customFormat="1" ht="15.75" collapsed="1">
      <c r="A249" s="180" t="s">
        <v>680</v>
      </c>
      <c r="B249" s="180"/>
      <c r="C249" s="181"/>
      <c r="D249" s="348" t="s">
        <v>681</v>
      </c>
      <c r="E249" s="183">
        <f>SUBTOTAL(9,E250:E255)</f>
        <v>1417.5469779999999</v>
      </c>
      <c r="F249" s="183">
        <f>SUBTOTAL(9,F250:F255)</f>
        <v>1417.5469779999999</v>
      </c>
      <c r="G249" s="183">
        <f>SUBTOTAL(9,G250:G255)</f>
        <v>0</v>
      </c>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V249" s="74"/>
      <c r="AW249" s="74"/>
      <c r="AX249" s="74"/>
      <c r="AY249" s="74"/>
      <c r="AZ249" s="74"/>
      <c r="BA249" s="74"/>
      <c r="BB249" s="74"/>
      <c r="BC249" s="74"/>
      <c r="BD249" s="74"/>
      <c r="BE249" s="74"/>
      <c r="BF249" s="74"/>
      <c r="BG249" s="74"/>
      <c r="BH249" s="74"/>
      <c r="BI249" s="74"/>
      <c r="BJ249" s="74"/>
      <c r="BK249" s="74"/>
      <c r="BL249" s="74"/>
      <c r="BM249" s="74"/>
      <c r="BN249" s="74"/>
      <c r="BO249" s="74"/>
      <c r="BP249" s="74"/>
      <c r="BQ249" s="74"/>
      <c r="BR249" s="74"/>
      <c r="BS249" s="74"/>
      <c r="BT249" s="74"/>
      <c r="BU249" s="74"/>
      <c r="BV249" s="74"/>
      <c r="BW249" s="74"/>
      <c r="BX249" s="74"/>
      <c r="BY249" s="74"/>
      <c r="BZ249" s="74"/>
      <c r="CA249" s="74"/>
      <c r="CB249" s="74"/>
      <c r="CC249" s="74"/>
      <c r="CD249" s="74"/>
      <c r="CE249" s="74"/>
      <c r="CF249" s="74"/>
      <c r="CG249" s="74"/>
      <c r="CH249" s="74"/>
      <c r="CI249" s="74"/>
      <c r="CJ249" s="74"/>
      <c r="CK249" s="74"/>
      <c r="CL249" s="74"/>
      <c r="CM249" s="74"/>
      <c r="CN249" s="74"/>
      <c r="CO249" s="74"/>
      <c r="CP249" s="74"/>
      <c r="CQ249" s="74"/>
      <c r="CR249" s="74"/>
      <c r="CS249" s="74"/>
      <c r="CT249" s="74"/>
      <c r="CU249" s="74"/>
      <c r="CV249" s="74"/>
      <c r="CW249" s="74"/>
      <c r="CX249" s="74"/>
      <c r="CY249" s="74"/>
      <c r="CZ249" s="74"/>
      <c r="DA249" s="74"/>
      <c r="DB249" s="74"/>
      <c r="DC249" s="74"/>
      <c r="DD249" s="74"/>
      <c r="DE249" s="74"/>
      <c r="DF249" s="74"/>
      <c r="DG249" s="74"/>
      <c r="DH249" s="74"/>
      <c r="DI249" s="74"/>
      <c r="DJ249" s="74"/>
      <c r="DK249" s="74"/>
      <c r="DL249" s="74"/>
      <c r="DM249" s="74"/>
      <c r="DN249" s="74"/>
      <c r="DO249" s="74"/>
      <c r="DP249" s="74"/>
      <c r="DQ249" s="74"/>
      <c r="DR249" s="74"/>
      <c r="DS249" s="74"/>
      <c r="DT249" s="74"/>
      <c r="DU249" s="74"/>
      <c r="DV249" s="74"/>
      <c r="DW249" s="74"/>
      <c r="DX249" s="74"/>
      <c r="DY249" s="74"/>
      <c r="DZ249" s="74"/>
      <c r="EA249" s="74"/>
      <c r="EB249" s="74"/>
      <c r="EC249" s="74"/>
      <c r="ED249" s="74"/>
      <c r="EE249" s="74"/>
      <c r="EF249" s="74"/>
      <c r="EG249" s="74"/>
      <c r="EH249" s="74"/>
      <c r="EI249" s="74"/>
      <c r="EJ249" s="74"/>
      <c r="EK249" s="74"/>
      <c r="EL249" s="74"/>
      <c r="EM249" s="74"/>
      <c r="EN249" s="74"/>
      <c r="EO249" s="74"/>
      <c r="EP249" s="74"/>
      <c r="EQ249" s="74"/>
      <c r="ER249" s="74"/>
      <c r="ES249" s="74"/>
      <c r="ET249" s="74"/>
      <c r="EU249" s="74"/>
      <c r="EV249" s="74"/>
      <c r="EW249" s="74"/>
      <c r="EX249" s="74"/>
      <c r="EY249" s="74"/>
      <c r="EZ249" s="74"/>
      <c r="FA249" s="74"/>
      <c r="FB249" s="74"/>
      <c r="FC249" s="74"/>
      <c r="FD249" s="74"/>
      <c r="FE249" s="74"/>
      <c r="FF249" s="74"/>
      <c r="FG249" s="74"/>
      <c r="FH249" s="74"/>
      <c r="FI249" s="74"/>
      <c r="FJ249" s="74"/>
      <c r="FK249" s="74"/>
      <c r="FL249" s="74"/>
      <c r="FM249" s="74"/>
      <c r="FN249" s="74"/>
      <c r="FO249" s="74"/>
      <c r="FP249" s="74"/>
      <c r="FQ249" s="74"/>
      <c r="FR249" s="74"/>
      <c r="FS249" s="74"/>
      <c r="FT249" s="74"/>
      <c r="FU249" s="74"/>
      <c r="FV249" s="74"/>
      <c r="FW249" s="74"/>
      <c r="FX249" s="74"/>
      <c r="FY249" s="74"/>
      <c r="FZ249" s="74"/>
      <c r="GA249" s="74"/>
      <c r="GB249" s="74"/>
      <c r="GC249" s="74"/>
      <c r="GD249" s="74"/>
      <c r="GE249" s="74"/>
      <c r="GF249" s="74"/>
      <c r="GG249" s="74"/>
      <c r="GH249" s="74"/>
      <c r="GI249" s="74"/>
      <c r="GJ249" s="74"/>
      <c r="GK249" s="74"/>
      <c r="GL249" s="74"/>
      <c r="GM249" s="74"/>
      <c r="GN249" s="74"/>
      <c r="GO249" s="74"/>
      <c r="GP249" s="74"/>
      <c r="GQ249" s="74"/>
      <c r="GR249" s="74"/>
      <c r="GS249" s="74"/>
      <c r="GT249" s="74"/>
      <c r="GU249" s="74"/>
      <c r="GV249" s="74"/>
      <c r="GW249" s="74"/>
      <c r="GX249" s="74"/>
      <c r="GY249" s="74"/>
      <c r="GZ249" s="74"/>
      <c r="HA249" s="74"/>
      <c r="HB249" s="74"/>
      <c r="HC249" s="74"/>
      <c r="HD249" s="74"/>
      <c r="HE249" s="74"/>
      <c r="HF249" s="74"/>
      <c r="HG249" s="74"/>
      <c r="HH249" s="74"/>
      <c r="HI249" s="74"/>
      <c r="HJ249" s="74"/>
      <c r="HK249" s="74"/>
      <c r="HL249" s="74"/>
      <c r="HM249" s="74"/>
      <c r="HN249" s="74"/>
      <c r="HO249" s="74"/>
      <c r="HP249" s="74"/>
      <c r="HQ249" s="74"/>
      <c r="HR249" s="74"/>
      <c r="HS249" s="74"/>
      <c r="HT249" s="74"/>
      <c r="HU249" s="74"/>
      <c r="HV249" s="74"/>
      <c r="HW249" s="74"/>
      <c r="HX249" s="74"/>
      <c r="HY249" s="74"/>
      <c r="HZ249" s="74"/>
      <c r="IA249" s="74"/>
      <c r="IB249" s="74"/>
      <c r="IC249" s="74"/>
      <c r="ID249" s="74"/>
      <c r="IE249" s="74"/>
      <c r="IF249" s="74"/>
      <c r="IG249" s="74"/>
      <c r="IH249" s="74"/>
      <c r="II249" s="74"/>
      <c r="IJ249" s="74"/>
      <c r="IK249" s="74"/>
    </row>
    <row r="250" spans="1:245" s="72" customFormat="1" ht="15.75">
      <c r="A250" s="180" t="s">
        <v>682</v>
      </c>
      <c r="B250" s="180"/>
      <c r="C250" s="181"/>
      <c r="D250" s="188" t="s">
        <v>683</v>
      </c>
      <c r="E250" s="183">
        <f>SUBTOTAL(9,E251:E252)</f>
        <v>140.98179599999997</v>
      </c>
      <c r="F250" s="183">
        <f>SUBTOTAL(9,F251:F252)</f>
        <v>140.98179599999997</v>
      </c>
      <c r="G250" s="183">
        <f>SUBTOTAL(9,G251:G252)</f>
        <v>0</v>
      </c>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c r="AX250" s="74"/>
      <c r="AY250" s="74"/>
      <c r="AZ250" s="74"/>
      <c r="BA250" s="74"/>
      <c r="BB250" s="74"/>
      <c r="BC250" s="74"/>
      <c r="BD250" s="74"/>
      <c r="BE250" s="74"/>
      <c r="BF250" s="74"/>
      <c r="BG250" s="74"/>
      <c r="BH250" s="74"/>
      <c r="BI250" s="74"/>
      <c r="BJ250" s="74"/>
      <c r="BK250" s="74"/>
      <c r="BL250" s="74"/>
      <c r="BM250" s="74"/>
      <c r="BN250" s="74"/>
      <c r="BO250" s="74"/>
      <c r="BP250" s="74"/>
      <c r="BQ250" s="74"/>
      <c r="BR250" s="74"/>
      <c r="BS250" s="74"/>
      <c r="BT250" s="74"/>
      <c r="BU250" s="74"/>
      <c r="BV250" s="74"/>
      <c r="BW250" s="74"/>
      <c r="BX250" s="74"/>
      <c r="BY250" s="74"/>
      <c r="BZ250" s="74"/>
      <c r="CA250" s="74"/>
      <c r="CB250" s="74"/>
      <c r="CC250" s="74"/>
      <c r="CD250" s="74"/>
      <c r="CE250" s="74"/>
      <c r="CF250" s="74"/>
      <c r="CG250" s="74"/>
      <c r="CH250" s="74"/>
      <c r="CI250" s="74"/>
      <c r="CJ250" s="74"/>
      <c r="CK250" s="74"/>
      <c r="CL250" s="74"/>
      <c r="CM250" s="74"/>
      <c r="CN250" s="74"/>
      <c r="CO250" s="74"/>
      <c r="CP250" s="74"/>
      <c r="CQ250" s="74"/>
      <c r="CR250" s="74"/>
      <c r="CS250" s="74"/>
      <c r="CT250" s="74"/>
      <c r="CU250" s="74"/>
      <c r="CV250" s="74"/>
      <c r="CW250" s="74"/>
      <c r="CX250" s="74"/>
      <c r="CY250" s="74"/>
      <c r="CZ250" s="74"/>
      <c r="DA250" s="74"/>
      <c r="DB250" s="74"/>
      <c r="DC250" s="74"/>
      <c r="DD250" s="74"/>
      <c r="DE250" s="74"/>
      <c r="DF250" s="74"/>
      <c r="DG250" s="74"/>
      <c r="DH250" s="74"/>
      <c r="DI250" s="74"/>
      <c r="DJ250" s="74"/>
      <c r="DK250" s="74"/>
      <c r="DL250" s="74"/>
      <c r="DM250" s="74"/>
      <c r="DN250" s="74"/>
      <c r="DO250" s="74"/>
      <c r="DP250" s="74"/>
      <c r="DQ250" s="74"/>
      <c r="DR250" s="74"/>
      <c r="DS250" s="74"/>
      <c r="DT250" s="74"/>
      <c r="DU250" s="74"/>
      <c r="DV250" s="74"/>
      <c r="DW250" s="74"/>
      <c r="DX250" s="74"/>
      <c r="DY250" s="74"/>
      <c r="DZ250" s="74"/>
      <c r="EA250" s="74"/>
      <c r="EB250" s="74"/>
      <c r="EC250" s="74"/>
      <c r="ED250" s="74"/>
      <c r="EE250" s="74"/>
      <c r="EF250" s="74"/>
      <c r="EG250" s="74"/>
      <c r="EH250" s="74"/>
      <c r="EI250" s="74"/>
      <c r="EJ250" s="74"/>
      <c r="EK250" s="74"/>
      <c r="EL250" s="74"/>
      <c r="EM250" s="74"/>
      <c r="EN250" s="74"/>
      <c r="EO250" s="74"/>
      <c r="EP250" s="74"/>
      <c r="EQ250" s="74"/>
      <c r="ER250" s="74"/>
      <c r="ES250" s="74"/>
      <c r="ET250" s="74"/>
      <c r="EU250" s="74"/>
      <c r="EV250" s="74"/>
      <c r="EW250" s="74"/>
      <c r="EX250" s="74"/>
      <c r="EY250" s="74"/>
      <c r="EZ250" s="74"/>
      <c r="FA250" s="74"/>
      <c r="FB250" s="74"/>
      <c r="FC250" s="74"/>
      <c r="FD250" s="74"/>
      <c r="FE250" s="74"/>
      <c r="FF250" s="74"/>
      <c r="FG250" s="74"/>
      <c r="FH250" s="74"/>
      <c r="FI250" s="74"/>
      <c r="FJ250" s="74"/>
      <c r="FK250" s="74"/>
      <c r="FL250" s="74"/>
      <c r="FM250" s="74"/>
      <c r="FN250" s="74"/>
      <c r="FO250" s="74"/>
      <c r="FP250" s="74"/>
      <c r="FQ250" s="74"/>
      <c r="FR250" s="74"/>
      <c r="FS250" s="74"/>
      <c r="FT250" s="74"/>
      <c r="FU250" s="74"/>
      <c r="FV250" s="74"/>
      <c r="FW250" s="74"/>
      <c r="FX250" s="74"/>
      <c r="FY250" s="74"/>
      <c r="FZ250" s="74"/>
      <c r="GA250" s="74"/>
      <c r="GB250" s="74"/>
      <c r="GC250" s="74"/>
      <c r="GD250" s="74"/>
      <c r="GE250" s="74"/>
      <c r="GF250" s="74"/>
      <c r="GG250" s="74"/>
      <c r="GH250" s="74"/>
      <c r="GI250" s="74"/>
      <c r="GJ250" s="74"/>
      <c r="GK250" s="74"/>
      <c r="GL250" s="74"/>
      <c r="GM250" s="74"/>
      <c r="GN250" s="74"/>
      <c r="GO250" s="74"/>
      <c r="GP250" s="74"/>
      <c r="GQ250" s="74"/>
      <c r="GR250" s="74"/>
      <c r="GS250" s="74"/>
      <c r="GT250" s="74"/>
      <c r="GU250" s="74"/>
      <c r="GV250" s="74"/>
      <c r="GW250" s="74"/>
      <c r="GX250" s="74"/>
      <c r="GY250" s="74"/>
      <c r="GZ250" s="74"/>
      <c r="HA250" s="74"/>
      <c r="HB250" s="74"/>
      <c r="HC250" s="74"/>
      <c r="HD250" s="74"/>
      <c r="HE250" s="74"/>
      <c r="HF250" s="74"/>
      <c r="HG250" s="74"/>
      <c r="HH250" s="74"/>
      <c r="HI250" s="74"/>
      <c r="HJ250" s="74"/>
      <c r="HK250" s="74"/>
      <c r="HL250" s="74"/>
      <c r="HM250" s="74"/>
      <c r="HN250" s="74"/>
      <c r="HO250" s="74"/>
      <c r="HP250" s="74"/>
      <c r="HQ250" s="74"/>
      <c r="HR250" s="74"/>
      <c r="HS250" s="74"/>
      <c r="HT250" s="74"/>
      <c r="HU250" s="74"/>
      <c r="HV250" s="74"/>
      <c r="HW250" s="74"/>
      <c r="HX250" s="74"/>
      <c r="HY250" s="74"/>
      <c r="HZ250" s="74"/>
      <c r="IA250" s="74"/>
      <c r="IB250" s="74"/>
      <c r="IC250" s="74"/>
      <c r="ID250" s="74"/>
      <c r="IE250" s="74"/>
      <c r="IF250" s="74"/>
      <c r="IG250" s="74"/>
      <c r="IH250" s="74"/>
      <c r="II250" s="74"/>
      <c r="IJ250" s="74"/>
      <c r="IK250" s="74"/>
    </row>
    <row r="251" spans="1:245" ht="31.5" hidden="1" outlineLevel="1">
      <c r="A251" s="180">
        <v>1</v>
      </c>
      <c r="B251" s="180"/>
      <c r="C251" s="181"/>
      <c r="D251" s="186" t="s">
        <v>459</v>
      </c>
      <c r="E251" s="183">
        <f>F251+G251</f>
        <v>133.732059</v>
      </c>
      <c r="F251" s="183">
        <v>133.732059</v>
      </c>
      <c r="G251" s="183"/>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c r="FO251" s="67"/>
      <c r="FP251" s="67"/>
      <c r="FQ251" s="67"/>
      <c r="FR251" s="67"/>
      <c r="FS251" s="67"/>
      <c r="FT251" s="67"/>
      <c r="FU251" s="67"/>
      <c r="FV251" s="67"/>
      <c r="FW251" s="67"/>
      <c r="FX251" s="67"/>
      <c r="FY251" s="67"/>
      <c r="FZ251" s="67"/>
      <c r="GA251" s="67"/>
      <c r="GB251" s="67"/>
      <c r="GC251" s="67"/>
      <c r="GD251" s="67"/>
      <c r="GE251" s="67"/>
      <c r="GF251" s="67"/>
      <c r="GG251" s="67"/>
      <c r="GH251" s="67"/>
      <c r="GI251" s="67"/>
      <c r="GJ251" s="67"/>
      <c r="GK251" s="67"/>
      <c r="GL251" s="67"/>
      <c r="GM251" s="67"/>
      <c r="GN251" s="67"/>
      <c r="GO251" s="67"/>
      <c r="GP251" s="67"/>
      <c r="GQ251" s="67"/>
      <c r="GR251" s="67"/>
      <c r="GS251" s="67"/>
      <c r="GT251" s="67"/>
      <c r="GU251" s="67"/>
      <c r="GV251" s="67"/>
      <c r="GW251" s="67"/>
      <c r="GX251" s="67"/>
      <c r="GY251" s="67"/>
      <c r="GZ251" s="67"/>
      <c r="HA251" s="67"/>
      <c r="HB251" s="67"/>
      <c r="HC251" s="67"/>
      <c r="HD251" s="67"/>
      <c r="HE251" s="67"/>
      <c r="HF251" s="67"/>
      <c r="HG251" s="67"/>
      <c r="HH251" s="67"/>
      <c r="HI251" s="67"/>
      <c r="HJ251" s="67"/>
      <c r="HK251" s="67"/>
      <c r="HL251" s="67"/>
      <c r="HM251" s="67"/>
      <c r="HN251" s="67"/>
      <c r="HO251" s="67"/>
      <c r="HP251" s="67"/>
      <c r="HQ251" s="67"/>
      <c r="HR251" s="67"/>
      <c r="HS251" s="67"/>
      <c r="HT251" s="67"/>
      <c r="HU251" s="67"/>
      <c r="HV251" s="67"/>
      <c r="HW251" s="67"/>
      <c r="HX251" s="67"/>
      <c r="HY251" s="67"/>
      <c r="HZ251" s="67"/>
      <c r="IA251" s="67"/>
      <c r="IB251" s="67"/>
      <c r="IC251" s="67"/>
      <c r="ID251" s="67"/>
      <c r="IE251" s="67"/>
      <c r="IF251" s="67"/>
      <c r="IG251" s="67"/>
      <c r="IH251" s="67"/>
      <c r="II251" s="67"/>
      <c r="IJ251" s="67"/>
      <c r="IK251" s="67"/>
    </row>
    <row r="252" spans="1:245" ht="15.75" hidden="1" outlineLevel="1">
      <c r="A252" s="180">
        <v>2</v>
      </c>
      <c r="B252" s="180"/>
      <c r="C252" s="181"/>
      <c r="D252" s="186" t="s">
        <v>616</v>
      </c>
      <c r="E252" s="183">
        <f>F252+G252</f>
        <v>7.249736999999982</v>
      </c>
      <c r="F252" s="183">
        <v>7.249736999999982</v>
      </c>
      <c r="G252" s="183"/>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c r="FC252" s="61"/>
      <c r="FD252" s="61"/>
      <c r="FE252" s="61"/>
      <c r="FF252" s="61"/>
      <c r="FG252" s="61"/>
      <c r="FH252" s="61"/>
      <c r="FI252" s="61"/>
      <c r="FJ252" s="61"/>
      <c r="FK252" s="61"/>
      <c r="FL252" s="61"/>
      <c r="FM252" s="61"/>
      <c r="FN252" s="61"/>
      <c r="FO252" s="61"/>
      <c r="FP252" s="61"/>
      <c r="FQ252" s="61"/>
      <c r="FR252" s="61"/>
      <c r="FS252" s="61"/>
      <c r="FT252" s="61"/>
      <c r="FU252" s="61"/>
      <c r="FV252" s="61"/>
      <c r="FW252" s="61"/>
      <c r="FX252" s="61"/>
      <c r="FY252" s="61"/>
      <c r="FZ252" s="61"/>
      <c r="GA252" s="61"/>
      <c r="GB252" s="61"/>
      <c r="GC252" s="61"/>
      <c r="GD252" s="61"/>
      <c r="GE252" s="61"/>
      <c r="GF252" s="61"/>
      <c r="GG252" s="61"/>
      <c r="GH252" s="61"/>
      <c r="GI252" s="61"/>
      <c r="GJ252" s="61"/>
      <c r="GK252" s="61"/>
      <c r="GL252" s="61"/>
      <c r="GM252" s="61"/>
      <c r="GN252" s="61"/>
      <c r="GO252" s="61"/>
      <c r="GP252" s="61"/>
      <c r="GQ252" s="61"/>
      <c r="GR252" s="61"/>
      <c r="GS252" s="61"/>
      <c r="GT252" s="61"/>
      <c r="GU252" s="61"/>
      <c r="GV252" s="61"/>
      <c r="GW252" s="61"/>
      <c r="GX252" s="61"/>
      <c r="GY252" s="61"/>
      <c r="GZ252" s="61"/>
      <c r="HA252" s="61"/>
      <c r="HB252" s="61"/>
      <c r="HC252" s="61"/>
      <c r="HD252" s="61"/>
      <c r="HE252" s="61"/>
      <c r="HF252" s="61"/>
      <c r="HG252" s="61"/>
      <c r="HH252" s="61"/>
      <c r="HI252" s="61"/>
      <c r="HJ252" s="61"/>
      <c r="HK252" s="61"/>
      <c r="HL252" s="61"/>
      <c r="HM252" s="61"/>
      <c r="HN252" s="61"/>
      <c r="HO252" s="61"/>
      <c r="HP252" s="61"/>
      <c r="HQ252" s="61"/>
      <c r="HR252" s="61"/>
      <c r="HS252" s="61"/>
      <c r="HT252" s="61"/>
      <c r="HU252" s="61"/>
      <c r="HV252" s="61"/>
      <c r="HW252" s="61"/>
      <c r="HX252" s="61"/>
      <c r="HY252" s="61"/>
      <c r="HZ252" s="61"/>
      <c r="IA252" s="61"/>
      <c r="IB252" s="61"/>
      <c r="IC252" s="61"/>
      <c r="ID252" s="61"/>
      <c r="IE252" s="61"/>
      <c r="IF252" s="61"/>
      <c r="IG252" s="61"/>
      <c r="IH252" s="61"/>
      <c r="II252" s="61"/>
      <c r="IJ252" s="61"/>
      <c r="IK252" s="61"/>
    </row>
    <row r="253" spans="1:245" s="72" customFormat="1" ht="15.75" collapsed="1">
      <c r="A253" s="180" t="s">
        <v>684</v>
      </c>
      <c r="B253" s="180"/>
      <c r="C253" s="181"/>
      <c r="D253" s="346" t="s">
        <v>685</v>
      </c>
      <c r="E253" s="183">
        <f>SUBTOTAL(9,E254:E255)</f>
        <v>1276.5651819999998</v>
      </c>
      <c r="F253" s="183">
        <f>SUBTOTAL(9,F254:F255)</f>
        <v>1276.5651819999998</v>
      </c>
      <c r="G253" s="183">
        <f>SUBTOTAL(9,G254:G255)</f>
        <v>0</v>
      </c>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c r="BG253" s="65"/>
      <c r="BH253" s="65"/>
      <c r="BI253" s="65"/>
      <c r="BJ253" s="65"/>
      <c r="BK253" s="65"/>
      <c r="BL253" s="65"/>
      <c r="BM253" s="65"/>
      <c r="BN253" s="65"/>
      <c r="BO253" s="65"/>
      <c r="BP253" s="65"/>
      <c r="BQ253" s="65"/>
      <c r="BR253" s="65"/>
      <c r="BS253" s="65"/>
      <c r="BT253" s="65"/>
      <c r="BU253" s="65"/>
      <c r="BV253" s="65"/>
      <c r="BW253" s="65"/>
      <c r="BX253" s="65"/>
      <c r="BY253" s="65"/>
      <c r="BZ253" s="65"/>
      <c r="CA253" s="65"/>
      <c r="CB253" s="65"/>
      <c r="CC253" s="65"/>
      <c r="CD253" s="65"/>
      <c r="CE253" s="65"/>
      <c r="CF253" s="65"/>
      <c r="CG253" s="65"/>
      <c r="CH253" s="65"/>
      <c r="CI253" s="65"/>
      <c r="CJ253" s="65"/>
      <c r="CK253" s="65"/>
      <c r="CL253" s="65"/>
      <c r="CM253" s="65"/>
      <c r="CN253" s="65"/>
      <c r="CO253" s="65"/>
      <c r="CP253" s="65"/>
      <c r="CQ253" s="65"/>
      <c r="CR253" s="65"/>
      <c r="CS253" s="65"/>
      <c r="CT253" s="65"/>
      <c r="CU253" s="65"/>
      <c r="CV253" s="65"/>
      <c r="CW253" s="65"/>
      <c r="CX253" s="65"/>
      <c r="CY253" s="65"/>
      <c r="CZ253" s="65"/>
      <c r="DA253" s="65"/>
      <c r="DB253" s="65"/>
      <c r="DC253" s="65"/>
      <c r="DD253" s="65"/>
      <c r="DE253" s="65"/>
      <c r="DF253" s="65"/>
      <c r="DG253" s="65"/>
      <c r="DH253" s="65"/>
      <c r="DI253" s="65"/>
      <c r="DJ253" s="65"/>
      <c r="DK253" s="65"/>
      <c r="DL253" s="65"/>
      <c r="DM253" s="65"/>
      <c r="DN253" s="65"/>
      <c r="DO253" s="65"/>
      <c r="DP253" s="65"/>
      <c r="DQ253" s="65"/>
      <c r="DR253" s="65"/>
      <c r="DS253" s="65"/>
      <c r="DT253" s="65"/>
      <c r="DU253" s="65"/>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65"/>
      <c r="HW253" s="65"/>
      <c r="HX253" s="65"/>
      <c r="HY253" s="65"/>
      <c r="HZ253" s="65"/>
      <c r="IA253" s="65"/>
      <c r="IB253" s="65"/>
      <c r="IC253" s="65"/>
      <c r="ID253" s="65"/>
      <c r="IE253" s="65"/>
      <c r="IF253" s="65"/>
      <c r="IG253" s="65"/>
      <c r="IH253" s="65"/>
      <c r="II253" s="65"/>
      <c r="IJ253" s="65"/>
      <c r="IK253" s="65"/>
    </row>
    <row r="254" spans="1:245" ht="47.25" hidden="1" outlineLevel="1">
      <c r="A254" s="180">
        <v>1</v>
      </c>
      <c r="B254" s="180"/>
      <c r="C254" s="181"/>
      <c r="D254" s="186" t="s">
        <v>686</v>
      </c>
      <c r="E254" s="183">
        <f>F254+G254</f>
        <v>348.7548149999998</v>
      </c>
      <c r="F254" s="183">
        <v>348.7548149999998</v>
      </c>
      <c r="G254" s="183"/>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c r="HA254" s="67"/>
      <c r="HB254" s="67"/>
      <c r="HC254" s="67"/>
      <c r="HD254" s="67"/>
      <c r="HE254" s="67"/>
      <c r="HF254" s="67"/>
      <c r="HG254" s="67"/>
      <c r="HH254" s="67"/>
      <c r="HI254" s="67"/>
      <c r="HJ254" s="67"/>
      <c r="HK254" s="67"/>
      <c r="HL254" s="67"/>
      <c r="HM254" s="67"/>
      <c r="HN254" s="67"/>
      <c r="HO254" s="67"/>
      <c r="HP254" s="67"/>
      <c r="HQ254" s="67"/>
      <c r="HR254" s="67"/>
      <c r="HS254" s="67"/>
      <c r="HT254" s="67"/>
      <c r="HU254" s="67"/>
      <c r="HV254" s="67"/>
      <c r="HW254" s="67"/>
      <c r="HX254" s="67"/>
      <c r="HY254" s="67"/>
      <c r="HZ254" s="67"/>
      <c r="IA254" s="67"/>
      <c r="IB254" s="67"/>
      <c r="IC254" s="67"/>
      <c r="ID254" s="67"/>
      <c r="IE254" s="67"/>
      <c r="IF254" s="67"/>
      <c r="IG254" s="67"/>
      <c r="IH254" s="67"/>
      <c r="II254" s="67"/>
      <c r="IJ254" s="67"/>
      <c r="IK254" s="67"/>
    </row>
    <row r="255" spans="1:245" ht="15.75" hidden="1" outlineLevel="1">
      <c r="A255" s="180">
        <v>2</v>
      </c>
      <c r="B255" s="180"/>
      <c r="C255" s="181"/>
      <c r="D255" s="186" t="s">
        <v>616</v>
      </c>
      <c r="E255" s="183">
        <f>F255+G255</f>
        <v>927.810367</v>
      </c>
      <c r="F255" s="203">
        <v>927.810367</v>
      </c>
      <c r="G255" s="203"/>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c r="FB255" s="61"/>
      <c r="FC255" s="61"/>
      <c r="FD255" s="61"/>
      <c r="FE255" s="61"/>
      <c r="FF255" s="61"/>
      <c r="FG255" s="61"/>
      <c r="FH255" s="61"/>
      <c r="FI255" s="61"/>
      <c r="FJ255" s="61"/>
      <c r="FK255" s="61"/>
      <c r="FL255" s="61"/>
      <c r="FM255" s="61"/>
      <c r="FN255" s="61"/>
      <c r="FO255" s="61"/>
      <c r="FP255" s="61"/>
      <c r="FQ255" s="61"/>
      <c r="FR255" s="61"/>
      <c r="FS255" s="61"/>
      <c r="FT255" s="61"/>
      <c r="FU255" s="61"/>
      <c r="FV255" s="61"/>
      <c r="FW255" s="61"/>
      <c r="FX255" s="61"/>
      <c r="FY255" s="61"/>
      <c r="FZ255" s="61"/>
      <c r="GA255" s="61"/>
      <c r="GB255" s="61"/>
      <c r="GC255" s="61"/>
      <c r="GD255" s="61"/>
      <c r="GE255" s="61"/>
      <c r="GF255" s="61"/>
      <c r="GG255" s="61"/>
      <c r="GH255" s="61"/>
      <c r="GI255" s="61"/>
      <c r="GJ255" s="61"/>
      <c r="GK255" s="61"/>
      <c r="GL255" s="61"/>
      <c r="GM255" s="61"/>
      <c r="GN255" s="61"/>
      <c r="GO255" s="61"/>
      <c r="GP255" s="61"/>
      <c r="GQ255" s="61"/>
      <c r="GR255" s="61"/>
      <c r="GS255" s="61"/>
      <c r="GT255" s="61"/>
      <c r="GU255" s="61"/>
      <c r="GV255" s="61"/>
      <c r="GW255" s="61"/>
      <c r="GX255" s="61"/>
      <c r="GY255" s="61"/>
      <c r="GZ255" s="61"/>
      <c r="HA255" s="61"/>
      <c r="HB255" s="61"/>
      <c r="HC255" s="61"/>
      <c r="HD255" s="61"/>
      <c r="HE255" s="61"/>
      <c r="HF255" s="61"/>
      <c r="HG255" s="61"/>
      <c r="HH255" s="61"/>
      <c r="HI255" s="61"/>
      <c r="HJ255" s="61"/>
      <c r="HK255" s="61"/>
      <c r="HL255" s="61"/>
      <c r="HM255" s="61"/>
      <c r="HN255" s="61"/>
      <c r="HO255" s="61"/>
      <c r="HP255" s="61"/>
      <c r="HQ255" s="61"/>
      <c r="HR255" s="61"/>
      <c r="HS255" s="61"/>
      <c r="HT255" s="61"/>
      <c r="HU255" s="61"/>
      <c r="HV255" s="61"/>
      <c r="HW255" s="61"/>
      <c r="HX255" s="61"/>
      <c r="HY255" s="61"/>
      <c r="HZ255" s="61"/>
      <c r="IA255" s="61"/>
      <c r="IB255" s="61"/>
      <c r="IC255" s="61"/>
      <c r="ID255" s="61"/>
      <c r="IE255" s="61"/>
      <c r="IF255" s="61"/>
      <c r="IG255" s="61"/>
      <c r="IH255" s="61"/>
      <c r="II255" s="61"/>
      <c r="IJ255" s="61"/>
      <c r="IK255" s="61"/>
    </row>
    <row r="256" spans="1:245" s="76" customFormat="1" ht="15.75" collapsed="1">
      <c r="A256" s="195" t="s">
        <v>687</v>
      </c>
      <c r="B256" s="195"/>
      <c r="C256" s="196"/>
      <c r="D256" s="349" t="s">
        <v>688</v>
      </c>
      <c r="E256" s="198">
        <f>SUBTOTAL(9,E257:E300)</f>
        <v>84565.772881</v>
      </c>
      <c r="F256" s="198">
        <f>SUBTOTAL(9,F257:F300)</f>
        <v>71203.7431</v>
      </c>
      <c r="G256" s="198">
        <f>SUBTOTAL(9,G257:G300)</f>
        <v>13362.029780999997</v>
      </c>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c r="CY256" s="80"/>
      <c r="CZ256" s="80"/>
      <c r="DA256" s="80"/>
      <c r="DB256" s="80"/>
      <c r="DC256" s="80"/>
      <c r="DD256" s="80"/>
      <c r="DE256" s="80"/>
      <c r="DF256" s="80"/>
      <c r="DG256" s="80"/>
      <c r="DH256" s="80"/>
      <c r="DI256" s="80"/>
      <c r="DJ256" s="80"/>
      <c r="DK256" s="80"/>
      <c r="DL256" s="80"/>
      <c r="DM256" s="80"/>
      <c r="DN256" s="80"/>
      <c r="DO256" s="80"/>
      <c r="DP256" s="80"/>
      <c r="DQ256" s="80"/>
      <c r="DR256" s="80"/>
      <c r="DS256" s="80"/>
      <c r="DT256" s="80"/>
      <c r="DU256" s="80"/>
      <c r="DV256" s="80"/>
      <c r="DW256" s="80"/>
      <c r="DX256" s="80"/>
      <c r="DY256" s="80"/>
      <c r="DZ256" s="80"/>
      <c r="EA256" s="80"/>
      <c r="EB256" s="80"/>
      <c r="EC256" s="80"/>
      <c r="ED256" s="80"/>
      <c r="EE256" s="80"/>
      <c r="EF256" s="80"/>
      <c r="EG256" s="80"/>
      <c r="EH256" s="80"/>
      <c r="EI256" s="80"/>
      <c r="EJ256" s="80"/>
      <c r="EK256" s="80"/>
      <c r="EL256" s="80"/>
      <c r="EM256" s="80"/>
      <c r="EN256" s="80"/>
      <c r="EO256" s="80"/>
      <c r="EP256" s="80"/>
      <c r="EQ256" s="80"/>
      <c r="ER256" s="80"/>
      <c r="ES256" s="80"/>
      <c r="ET256" s="80"/>
      <c r="EU256" s="80"/>
      <c r="EV256" s="80"/>
      <c r="EW256" s="80"/>
      <c r="EX256" s="80"/>
      <c r="EY256" s="80"/>
      <c r="EZ256" s="80"/>
      <c r="FA256" s="80"/>
      <c r="FB256" s="80"/>
      <c r="FC256" s="80"/>
      <c r="FD256" s="80"/>
      <c r="FE256" s="80"/>
      <c r="FF256" s="80"/>
      <c r="FG256" s="80"/>
      <c r="FH256" s="80"/>
      <c r="FI256" s="80"/>
      <c r="FJ256" s="80"/>
      <c r="FK256" s="80"/>
      <c r="FL256" s="80"/>
      <c r="FM256" s="80"/>
      <c r="FN256" s="80"/>
      <c r="FO256" s="80"/>
      <c r="FP256" s="80"/>
      <c r="FQ256" s="80"/>
      <c r="FR256" s="80"/>
      <c r="FS256" s="80"/>
      <c r="FT256" s="80"/>
      <c r="FU256" s="80"/>
      <c r="FV256" s="80"/>
      <c r="FW256" s="80"/>
      <c r="FX256" s="80"/>
      <c r="FY256" s="80"/>
      <c r="FZ256" s="80"/>
      <c r="GA256" s="80"/>
      <c r="GB256" s="80"/>
      <c r="GC256" s="80"/>
      <c r="GD256" s="80"/>
      <c r="GE256" s="80"/>
      <c r="GF256" s="80"/>
      <c r="GG256" s="80"/>
      <c r="GH256" s="80"/>
      <c r="GI256" s="80"/>
      <c r="GJ256" s="80"/>
      <c r="GK256" s="80"/>
      <c r="GL256" s="80"/>
      <c r="GM256" s="80"/>
      <c r="GN256" s="80"/>
      <c r="GO256" s="80"/>
      <c r="GP256" s="80"/>
      <c r="GQ256" s="80"/>
      <c r="GR256" s="80"/>
      <c r="GS256" s="80"/>
      <c r="GT256" s="80"/>
      <c r="GU256" s="80"/>
      <c r="GV256" s="80"/>
      <c r="GW256" s="80"/>
      <c r="GX256" s="80"/>
      <c r="GY256" s="80"/>
      <c r="GZ256" s="80"/>
      <c r="HA256" s="80"/>
      <c r="HB256" s="80"/>
      <c r="HC256" s="80"/>
      <c r="HD256" s="80"/>
      <c r="HE256" s="80"/>
      <c r="HF256" s="80"/>
      <c r="HG256" s="80"/>
      <c r="HH256" s="80"/>
      <c r="HI256" s="80"/>
      <c r="HJ256" s="80"/>
      <c r="HK256" s="80"/>
      <c r="HL256" s="80"/>
      <c r="HM256" s="80"/>
      <c r="HN256" s="80"/>
      <c r="HO256" s="80"/>
      <c r="HP256" s="80"/>
      <c r="HQ256" s="80"/>
      <c r="HR256" s="80"/>
      <c r="HS256" s="80"/>
      <c r="HT256" s="80"/>
      <c r="HU256" s="80"/>
      <c r="HV256" s="80"/>
      <c r="HW256" s="80"/>
      <c r="HX256" s="80"/>
      <c r="HY256" s="80"/>
      <c r="HZ256" s="80"/>
      <c r="IA256" s="80"/>
      <c r="IB256" s="80"/>
      <c r="IC256" s="80"/>
      <c r="ID256" s="80"/>
      <c r="IE256" s="80"/>
      <c r="IF256" s="80"/>
      <c r="IG256" s="80"/>
      <c r="IH256" s="80"/>
      <c r="II256" s="80"/>
      <c r="IJ256" s="80"/>
      <c r="IK256" s="80"/>
    </row>
    <row r="257" spans="1:245" s="81" customFormat="1" ht="15.75">
      <c r="A257" s="180" t="s">
        <v>689</v>
      </c>
      <c r="B257" s="180"/>
      <c r="C257" s="181"/>
      <c r="D257" s="188" t="s">
        <v>690</v>
      </c>
      <c r="E257" s="183">
        <f>SUBTOTAL(9,E258:E266)</f>
        <v>36733.52478099999</v>
      </c>
      <c r="F257" s="183">
        <f>SUBTOTAL(9,F258:F266)</f>
        <v>32675.3465</v>
      </c>
      <c r="G257" s="183">
        <f>SUBTOTAL(9,G258:G266)</f>
        <v>4058.1782809999972</v>
      </c>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c r="AR257" s="74"/>
      <c r="AS257" s="74"/>
      <c r="AT257" s="74"/>
      <c r="AU257" s="74"/>
      <c r="AV257" s="74"/>
      <c r="AW257" s="74"/>
      <c r="AX257" s="74"/>
      <c r="AY257" s="74"/>
      <c r="AZ257" s="74"/>
      <c r="BA257" s="74"/>
      <c r="BB257" s="74"/>
      <c r="BC257" s="74"/>
      <c r="BD257" s="74"/>
      <c r="BE257" s="74"/>
      <c r="BF257" s="74"/>
      <c r="BG257" s="74"/>
      <c r="BH257" s="74"/>
      <c r="BI257" s="74"/>
      <c r="BJ257" s="74"/>
      <c r="BK257" s="74"/>
      <c r="BL257" s="74"/>
      <c r="BM257" s="74"/>
      <c r="BN257" s="74"/>
      <c r="BO257" s="74"/>
      <c r="BP257" s="74"/>
      <c r="BQ257" s="74"/>
      <c r="BR257" s="74"/>
      <c r="BS257" s="74"/>
      <c r="BT257" s="74"/>
      <c r="BU257" s="74"/>
      <c r="BV257" s="74"/>
      <c r="BW257" s="74"/>
      <c r="BX257" s="74"/>
      <c r="BY257" s="74"/>
      <c r="BZ257" s="74"/>
      <c r="CA257" s="74"/>
      <c r="CB257" s="74"/>
      <c r="CC257" s="74"/>
      <c r="CD257" s="74"/>
      <c r="CE257" s="74"/>
      <c r="CF257" s="74"/>
      <c r="CG257" s="74"/>
      <c r="CH257" s="74"/>
      <c r="CI257" s="74"/>
      <c r="CJ257" s="74"/>
      <c r="CK257" s="74"/>
      <c r="CL257" s="74"/>
      <c r="CM257" s="74"/>
      <c r="CN257" s="74"/>
      <c r="CO257" s="74"/>
      <c r="CP257" s="74"/>
      <c r="CQ257" s="74"/>
      <c r="CR257" s="74"/>
      <c r="CS257" s="74"/>
      <c r="CT257" s="74"/>
      <c r="CU257" s="74"/>
      <c r="CV257" s="74"/>
      <c r="CW257" s="74"/>
      <c r="CX257" s="74"/>
      <c r="CY257" s="74"/>
      <c r="CZ257" s="74"/>
      <c r="DA257" s="74"/>
      <c r="DB257" s="74"/>
      <c r="DC257" s="74"/>
      <c r="DD257" s="74"/>
      <c r="DE257" s="74"/>
      <c r="DF257" s="74"/>
      <c r="DG257" s="74"/>
      <c r="DH257" s="74"/>
      <c r="DI257" s="74"/>
      <c r="DJ257" s="74"/>
      <c r="DK257" s="74"/>
      <c r="DL257" s="74"/>
      <c r="DM257" s="74"/>
      <c r="DN257" s="74"/>
      <c r="DO257" s="74"/>
      <c r="DP257" s="74"/>
      <c r="DQ257" s="74"/>
      <c r="DR257" s="74"/>
      <c r="DS257" s="74"/>
      <c r="DT257" s="74"/>
      <c r="DU257" s="74"/>
      <c r="DV257" s="74"/>
      <c r="DW257" s="74"/>
      <c r="DX257" s="74"/>
      <c r="DY257" s="74"/>
      <c r="DZ257" s="74"/>
      <c r="EA257" s="74"/>
      <c r="EB257" s="74"/>
      <c r="EC257" s="74"/>
      <c r="ED257" s="74"/>
      <c r="EE257" s="74"/>
      <c r="EF257" s="74"/>
      <c r="EG257" s="74"/>
      <c r="EH257" s="74"/>
      <c r="EI257" s="74"/>
      <c r="EJ257" s="74"/>
      <c r="EK257" s="74"/>
      <c r="EL257" s="74"/>
      <c r="EM257" s="74"/>
      <c r="EN257" s="74"/>
      <c r="EO257" s="74"/>
      <c r="EP257" s="74"/>
      <c r="EQ257" s="74"/>
      <c r="ER257" s="74"/>
      <c r="ES257" s="74"/>
      <c r="ET257" s="74"/>
      <c r="EU257" s="74"/>
      <c r="EV257" s="74"/>
      <c r="EW257" s="74"/>
      <c r="EX257" s="74"/>
      <c r="EY257" s="74"/>
      <c r="EZ257" s="74"/>
      <c r="FA257" s="74"/>
      <c r="FB257" s="74"/>
      <c r="FC257" s="74"/>
      <c r="FD257" s="74"/>
      <c r="FE257" s="74"/>
      <c r="FF257" s="74"/>
      <c r="FG257" s="74"/>
      <c r="FH257" s="74"/>
      <c r="FI257" s="74"/>
      <c r="FJ257" s="74"/>
      <c r="FK257" s="74"/>
      <c r="FL257" s="74"/>
      <c r="FM257" s="74"/>
      <c r="FN257" s="74"/>
      <c r="FO257" s="74"/>
      <c r="FP257" s="74"/>
      <c r="FQ257" s="74"/>
      <c r="FR257" s="74"/>
      <c r="FS257" s="74"/>
      <c r="FT257" s="74"/>
      <c r="FU257" s="74"/>
      <c r="FV257" s="74"/>
      <c r="FW257" s="74"/>
      <c r="FX257" s="74"/>
      <c r="FY257" s="74"/>
      <c r="FZ257" s="74"/>
      <c r="GA257" s="74"/>
      <c r="GB257" s="74"/>
      <c r="GC257" s="74"/>
      <c r="GD257" s="74"/>
      <c r="GE257" s="74"/>
      <c r="GF257" s="74"/>
      <c r="GG257" s="74"/>
      <c r="GH257" s="74"/>
      <c r="GI257" s="74"/>
      <c r="GJ257" s="74"/>
      <c r="GK257" s="74"/>
      <c r="GL257" s="74"/>
      <c r="GM257" s="74"/>
      <c r="GN257" s="74"/>
      <c r="GO257" s="74"/>
      <c r="GP257" s="74"/>
      <c r="GQ257" s="74"/>
      <c r="GR257" s="74"/>
      <c r="GS257" s="74"/>
      <c r="GT257" s="74"/>
      <c r="GU257" s="74"/>
      <c r="GV257" s="74"/>
      <c r="GW257" s="74"/>
      <c r="GX257" s="74"/>
      <c r="GY257" s="74"/>
      <c r="GZ257" s="74"/>
      <c r="HA257" s="74"/>
      <c r="HB257" s="74"/>
      <c r="HC257" s="74"/>
      <c r="HD257" s="74"/>
      <c r="HE257" s="74"/>
      <c r="HF257" s="74"/>
      <c r="HG257" s="74"/>
      <c r="HH257" s="74"/>
      <c r="HI257" s="74"/>
      <c r="HJ257" s="74"/>
      <c r="HK257" s="74"/>
      <c r="HL257" s="74"/>
      <c r="HM257" s="74"/>
      <c r="HN257" s="74"/>
      <c r="HO257" s="74"/>
      <c r="HP257" s="74"/>
      <c r="HQ257" s="74"/>
      <c r="HR257" s="74"/>
      <c r="HS257" s="74"/>
      <c r="HT257" s="74"/>
      <c r="HU257" s="74"/>
      <c r="HV257" s="74"/>
      <c r="HW257" s="74"/>
      <c r="HX257" s="74"/>
      <c r="HY257" s="74"/>
      <c r="HZ257" s="74"/>
      <c r="IA257" s="74"/>
      <c r="IB257" s="74"/>
      <c r="IC257" s="74"/>
      <c r="ID257" s="74"/>
      <c r="IE257" s="74"/>
      <c r="IF257" s="74"/>
      <c r="IG257" s="74"/>
      <c r="IH257" s="74"/>
      <c r="II257" s="74"/>
      <c r="IJ257" s="74"/>
      <c r="IK257" s="74"/>
    </row>
    <row r="258" spans="1:245" s="1" customFormat="1" ht="31.5" hidden="1" outlineLevel="1">
      <c r="A258" s="180">
        <v>1</v>
      </c>
      <c r="B258" s="180"/>
      <c r="C258" s="181"/>
      <c r="D258" s="185" t="s">
        <v>691</v>
      </c>
      <c r="E258" s="183">
        <f>F258+G258</f>
        <v>37.09749999999924</v>
      </c>
      <c r="F258" s="183">
        <v>24.344499999999243</v>
      </c>
      <c r="G258" s="183">
        <v>12.753</v>
      </c>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c r="FO258" s="67"/>
      <c r="FP258" s="67"/>
      <c r="FQ258" s="67"/>
      <c r="FR258" s="67"/>
      <c r="FS258" s="67"/>
      <c r="FT258" s="67"/>
      <c r="FU258" s="67"/>
      <c r="FV258" s="67"/>
      <c r="FW258" s="67"/>
      <c r="FX258" s="67"/>
      <c r="FY258" s="67"/>
      <c r="FZ258" s="67"/>
      <c r="GA258" s="67"/>
      <c r="GB258" s="67"/>
      <c r="GC258" s="67"/>
      <c r="GD258" s="67"/>
      <c r="GE258" s="67"/>
      <c r="GF258" s="67"/>
      <c r="GG258" s="67"/>
      <c r="GH258" s="67"/>
      <c r="GI258" s="67"/>
      <c r="GJ258" s="67"/>
      <c r="GK258" s="67"/>
      <c r="GL258" s="67"/>
      <c r="GM258" s="67"/>
      <c r="GN258" s="67"/>
      <c r="GO258" s="67"/>
      <c r="GP258" s="67"/>
      <c r="GQ258" s="67"/>
      <c r="GR258" s="67"/>
      <c r="GS258" s="67"/>
      <c r="GT258" s="67"/>
      <c r="GU258" s="67"/>
      <c r="GV258" s="67"/>
      <c r="GW258" s="67"/>
      <c r="GX258" s="67"/>
      <c r="GY258" s="67"/>
      <c r="GZ258" s="67"/>
      <c r="HA258" s="67"/>
      <c r="HB258" s="67"/>
      <c r="HC258" s="67"/>
      <c r="HD258" s="67"/>
      <c r="HE258" s="67"/>
      <c r="HF258" s="67"/>
      <c r="HG258" s="67"/>
      <c r="HH258" s="67"/>
      <c r="HI258" s="67"/>
      <c r="HJ258" s="67"/>
      <c r="HK258" s="67"/>
      <c r="HL258" s="67"/>
      <c r="HM258" s="67"/>
      <c r="HN258" s="67"/>
      <c r="HO258" s="67"/>
      <c r="HP258" s="67"/>
      <c r="HQ258" s="67"/>
      <c r="HR258" s="67"/>
      <c r="HS258" s="67"/>
      <c r="HT258" s="67"/>
      <c r="HU258" s="67"/>
      <c r="HV258" s="67"/>
      <c r="HW258" s="67"/>
      <c r="HX258" s="67"/>
      <c r="HY258" s="67"/>
      <c r="HZ258" s="67"/>
      <c r="IA258" s="67"/>
      <c r="IB258" s="67"/>
      <c r="IC258" s="67"/>
      <c r="ID258" s="67"/>
      <c r="IE258" s="67"/>
      <c r="IF258" s="67"/>
      <c r="IG258" s="67"/>
      <c r="IH258" s="67"/>
      <c r="II258" s="67"/>
      <c r="IJ258" s="67"/>
      <c r="IK258" s="67"/>
    </row>
    <row r="259" spans="1:245" s="1" customFormat="1" ht="15.75" hidden="1" outlineLevel="1">
      <c r="A259" s="180">
        <v>2</v>
      </c>
      <c r="B259" s="180"/>
      <c r="C259" s="181"/>
      <c r="D259" s="204" t="s">
        <v>692</v>
      </c>
      <c r="E259" s="183">
        <f aca="true" t="shared" si="8" ref="E259:E266">F259+G259</f>
        <v>32651.002</v>
      </c>
      <c r="F259" s="183">
        <v>32651.002</v>
      </c>
      <c r="G259" s="183"/>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c r="FB259" s="61"/>
      <c r="FC259" s="61"/>
      <c r="FD259" s="61"/>
      <c r="FE259" s="61"/>
      <c r="FF259" s="61"/>
      <c r="FG259" s="61"/>
      <c r="FH259" s="61"/>
      <c r="FI259" s="61"/>
      <c r="FJ259" s="61"/>
      <c r="FK259" s="61"/>
      <c r="FL259" s="61"/>
      <c r="FM259" s="61"/>
      <c r="FN259" s="61"/>
      <c r="FO259" s="61"/>
      <c r="FP259" s="61"/>
      <c r="FQ259" s="61"/>
      <c r="FR259" s="61"/>
      <c r="FS259" s="61"/>
      <c r="FT259" s="61"/>
      <c r="FU259" s="61"/>
      <c r="FV259" s="61"/>
      <c r="FW259" s="61"/>
      <c r="FX259" s="61"/>
      <c r="FY259" s="61"/>
      <c r="FZ259" s="61"/>
      <c r="GA259" s="61"/>
      <c r="GB259" s="61"/>
      <c r="GC259" s="61"/>
      <c r="GD259" s="61"/>
      <c r="GE259" s="61"/>
      <c r="GF259" s="61"/>
      <c r="GG259" s="61"/>
      <c r="GH259" s="61"/>
      <c r="GI259" s="61"/>
      <c r="GJ259" s="61"/>
      <c r="GK259" s="61"/>
      <c r="GL259" s="61"/>
      <c r="GM259" s="61"/>
      <c r="GN259" s="61"/>
      <c r="GO259" s="61"/>
      <c r="GP259" s="61"/>
      <c r="GQ259" s="61"/>
      <c r="GR259" s="61"/>
      <c r="GS259" s="61"/>
      <c r="GT259" s="61"/>
      <c r="GU259" s="61"/>
      <c r="GV259" s="61"/>
      <c r="GW259" s="61"/>
      <c r="GX259" s="61"/>
      <c r="GY259" s="61"/>
      <c r="GZ259" s="61"/>
      <c r="HA259" s="61"/>
      <c r="HB259" s="61"/>
      <c r="HC259" s="61"/>
      <c r="HD259" s="61"/>
      <c r="HE259" s="61"/>
      <c r="HF259" s="61"/>
      <c r="HG259" s="61"/>
      <c r="HH259" s="61"/>
      <c r="HI259" s="61"/>
      <c r="HJ259" s="61"/>
      <c r="HK259" s="61"/>
      <c r="HL259" s="61"/>
      <c r="HM259" s="61"/>
      <c r="HN259" s="61"/>
      <c r="HO259" s="61"/>
      <c r="HP259" s="61"/>
      <c r="HQ259" s="61"/>
      <c r="HR259" s="61"/>
      <c r="HS259" s="61"/>
      <c r="HT259" s="61"/>
      <c r="HU259" s="61"/>
      <c r="HV259" s="61"/>
      <c r="HW259" s="61"/>
      <c r="HX259" s="61"/>
      <c r="HY259" s="61"/>
      <c r="HZ259" s="61"/>
      <c r="IA259" s="61"/>
      <c r="IB259" s="61"/>
      <c r="IC259" s="61"/>
      <c r="ID259" s="61"/>
      <c r="IE259" s="61"/>
      <c r="IF259" s="61"/>
      <c r="IG259" s="61"/>
      <c r="IH259" s="61"/>
      <c r="II259" s="61"/>
      <c r="IJ259" s="61"/>
      <c r="IK259" s="61"/>
    </row>
    <row r="260" spans="1:245" s="78" customFormat="1" ht="63" hidden="1" outlineLevel="1">
      <c r="A260" s="195">
        <v>3</v>
      </c>
      <c r="B260" s="195"/>
      <c r="C260" s="196"/>
      <c r="D260" s="199" t="s">
        <v>693</v>
      </c>
      <c r="E260" s="198">
        <f t="shared" si="8"/>
        <v>105.35735100000238</v>
      </c>
      <c r="F260" s="198"/>
      <c r="G260" s="198">
        <v>105.35735100000238</v>
      </c>
      <c r="H260" s="83"/>
      <c r="I260" s="84"/>
      <c r="J260" s="63"/>
      <c r="K260" s="84"/>
      <c r="L260" s="82"/>
      <c r="M260" s="85"/>
      <c r="N260" s="84"/>
      <c r="O260" s="83"/>
      <c r="P260" s="86"/>
      <c r="Q260" s="63"/>
      <c r="R260" s="87"/>
      <c r="S260" s="82"/>
      <c r="T260" s="88"/>
      <c r="U260" s="88"/>
      <c r="V260" s="88"/>
      <c r="W260" s="88"/>
      <c r="X260" s="88"/>
      <c r="Y260" s="88"/>
      <c r="Z260" s="88"/>
      <c r="AA260" s="88"/>
      <c r="AB260" s="88"/>
      <c r="AC260" s="88"/>
      <c r="AD260" s="88"/>
      <c r="AE260" s="88"/>
      <c r="AF260" s="88"/>
      <c r="AG260" s="89"/>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2"/>
      <c r="BH260" s="88"/>
      <c r="BI260" s="88"/>
      <c r="BJ260" s="88"/>
      <c r="BK260" s="88"/>
      <c r="BL260" s="82"/>
      <c r="BM260" s="88"/>
      <c r="BN260" s="88"/>
      <c r="BO260" s="88"/>
      <c r="BP260" s="88"/>
      <c r="BQ260" s="88"/>
      <c r="BR260" s="88"/>
      <c r="BS260" s="83"/>
      <c r="BT260" s="88"/>
      <c r="BU260" s="88"/>
      <c r="BV260" s="88"/>
      <c r="BW260" s="88"/>
      <c r="BX260" s="88"/>
      <c r="BY260" s="88"/>
      <c r="BZ260" s="88"/>
      <c r="CA260" s="88"/>
      <c r="CB260" s="88"/>
      <c r="CC260" s="88"/>
      <c r="CD260" s="88"/>
      <c r="CE260" s="88"/>
      <c r="CF260" s="84"/>
      <c r="CG260" s="63"/>
      <c r="CH260" s="90"/>
      <c r="CI260" s="90"/>
      <c r="CJ260" s="90"/>
      <c r="CK260" s="91"/>
      <c r="CL260" s="82"/>
      <c r="CM260" s="92"/>
      <c r="CN260" s="82"/>
      <c r="CO260" s="82"/>
      <c r="CP260" s="82"/>
      <c r="CQ260" s="82"/>
      <c r="CR260" s="82"/>
      <c r="CS260" s="82"/>
      <c r="CT260" s="82"/>
      <c r="CU260" s="82"/>
      <c r="CV260" s="92"/>
      <c r="CW260" s="92"/>
      <c r="CX260" s="82"/>
      <c r="CY260" s="82"/>
      <c r="CZ260" s="82"/>
      <c r="DA260" s="84"/>
      <c r="DB260" s="84"/>
      <c r="DC260" s="84"/>
      <c r="DD260" s="83"/>
      <c r="DE260" s="83"/>
      <c r="DF260" s="63"/>
      <c r="DG260" s="84"/>
      <c r="DH260" s="84"/>
      <c r="DI260" s="63"/>
      <c r="DJ260" s="84"/>
      <c r="DK260" s="82"/>
      <c r="DL260" s="85"/>
      <c r="DM260" s="84"/>
      <c r="DN260" s="83"/>
      <c r="DO260" s="86"/>
      <c r="DP260" s="63"/>
      <c r="DQ260" s="87"/>
      <c r="DR260" s="82"/>
      <c r="DS260" s="88"/>
      <c r="DT260" s="88"/>
      <c r="DU260" s="88"/>
      <c r="DV260" s="88"/>
      <c r="DW260" s="88"/>
      <c r="DX260" s="88"/>
      <c r="DY260" s="88"/>
      <c r="DZ260" s="88"/>
      <c r="EA260" s="88"/>
      <c r="EB260" s="88"/>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3"/>
      <c r="IJ260" s="63"/>
      <c r="IK260" s="63"/>
    </row>
    <row r="261" spans="1:245" s="78" customFormat="1" ht="15.75" hidden="1" outlineLevel="1">
      <c r="A261" s="180">
        <v>4</v>
      </c>
      <c r="B261" s="195"/>
      <c r="C261" s="196"/>
      <c r="D261" s="199" t="s">
        <v>694</v>
      </c>
      <c r="E261" s="198">
        <f t="shared" si="8"/>
        <v>98.761</v>
      </c>
      <c r="F261" s="198"/>
      <c r="G261" s="198">
        <v>98.761</v>
      </c>
      <c r="H261" s="83"/>
      <c r="I261" s="84"/>
      <c r="J261" s="63"/>
      <c r="K261" s="84"/>
      <c r="L261" s="82"/>
      <c r="M261" s="85"/>
      <c r="N261" s="84"/>
      <c r="O261" s="83"/>
      <c r="P261" s="86"/>
      <c r="Q261" s="63"/>
      <c r="R261" s="87"/>
      <c r="S261" s="82"/>
      <c r="T261" s="88"/>
      <c r="U261" s="88"/>
      <c r="V261" s="88"/>
      <c r="W261" s="88"/>
      <c r="X261" s="88"/>
      <c r="Y261" s="88"/>
      <c r="Z261" s="88"/>
      <c r="AA261" s="88"/>
      <c r="AB261" s="88"/>
      <c r="AC261" s="88"/>
      <c r="AD261" s="88"/>
      <c r="AE261" s="88"/>
      <c r="AF261" s="88"/>
      <c r="AG261" s="89"/>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2"/>
      <c r="BH261" s="88"/>
      <c r="BI261" s="88"/>
      <c r="BJ261" s="88"/>
      <c r="BK261" s="88"/>
      <c r="BL261" s="82"/>
      <c r="BM261" s="88"/>
      <c r="BN261" s="88"/>
      <c r="BO261" s="88"/>
      <c r="BP261" s="88"/>
      <c r="BQ261" s="88"/>
      <c r="BR261" s="88"/>
      <c r="BS261" s="83"/>
      <c r="BT261" s="88"/>
      <c r="BU261" s="88"/>
      <c r="BV261" s="88"/>
      <c r="BW261" s="88"/>
      <c r="BX261" s="88"/>
      <c r="BY261" s="88"/>
      <c r="BZ261" s="88"/>
      <c r="CA261" s="88"/>
      <c r="CB261" s="88"/>
      <c r="CC261" s="88"/>
      <c r="CD261" s="88"/>
      <c r="CE261" s="88"/>
      <c r="CF261" s="84"/>
      <c r="CG261" s="63"/>
      <c r="CH261" s="90"/>
      <c r="CI261" s="90"/>
      <c r="CJ261" s="90"/>
      <c r="CK261" s="91"/>
      <c r="CL261" s="82"/>
      <c r="CM261" s="92"/>
      <c r="CN261" s="82"/>
      <c r="CO261" s="82"/>
      <c r="CP261" s="82"/>
      <c r="CQ261" s="82"/>
      <c r="CR261" s="82"/>
      <c r="CS261" s="82"/>
      <c r="CT261" s="82"/>
      <c r="CU261" s="82"/>
      <c r="CV261" s="92"/>
      <c r="CW261" s="92"/>
      <c r="CX261" s="82"/>
      <c r="CY261" s="82"/>
      <c r="CZ261" s="82"/>
      <c r="DA261" s="84"/>
      <c r="DB261" s="84"/>
      <c r="DC261" s="84"/>
      <c r="DD261" s="83"/>
      <c r="DE261" s="83"/>
      <c r="DF261" s="63"/>
      <c r="DG261" s="84"/>
      <c r="DH261" s="84"/>
      <c r="DI261" s="63"/>
      <c r="DJ261" s="84"/>
      <c r="DK261" s="82"/>
      <c r="DL261" s="85"/>
      <c r="DM261" s="84"/>
      <c r="DN261" s="83"/>
      <c r="DO261" s="86"/>
      <c r="DP261" s="63"/>
      <c r="DQ261" s="87"/>
      <c r="DR261" s="82"/>
      <c r="DS261" s="88"/>
      <c r="DT261" s="88"/>
      <c r="DU261" s="88"/>
      <c r="DV261" s="88"/>
      <c r="DW261" s="88"/>
      <c r="DX261" s="88"/>
      <c r="DY261" s="88"/>
      <c r="DZ261" s="88"/>
      <c r="EA261" s="88"/>
      <c r="EB261" s="88"/>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FI261" s="63"/>
      <c r="FJ261" s="63"/>
      <c r="FK261" s="63"/>
      <c r="FL261" s="63"/>
      <c r="FM261" s="63"/>
      <c r="FN261" s="63"/>
      <c r="FO261" s="63"/>
      <c r="FP261" s="63"/>
      <c r="FQ261" s="63"/>
      <c r="FR261" s="63"/>
      <c r="FS261" s="63"/>
      <c r="FT261" s="63"/>
      <c r="FU261" s="63"/>
      <c r="FV261" s="63"/>
      <c r="FW261" s="63"/>
      <c r="FX261" s="63"/>
      <c r="FY261" s="63"/>
      <c r="FZ261" s="63"/>
      <c r="GA261" s="63"/>
      <c r="GB261" s="63"/>
      <c r="GC261" s="63"/>
      <c r="GD261" s="63"/>
      <c r="GE261" s="63"/>
      <c r="GF261" s="63"/>
      <c r="GG261" s="63"/>
      <c r="GH261" s="63"/>
      <c r="GI261" s="63"/>
      <c r="GJ261" s="63"/>
      <c r="GK261" s="63"/>
      <c r="GL261" s="63"/>
      <c r="GM261" s="63"/>
      <c r="GN261" s="63"/>
      <c r="GO261" s="63"/>
      <c r="GP261" s="63"/>
      <c r="GQ261" s="63"/>
      <c r="GR261" s="63"/>
      <c r="GS261" s="63"/>
      <c r="GT261" s="63"/>
      <c r="GU261" s="63"/>
      <c r="GV261" s="63"/>
      <c r="GW261" s="63"/>
      <c r="GX261" s="63"/>
      <c r="GY261" s="63"/>
      <c r="GZ261" s="63"/>
      <c r="HA261" s="63"/>
      <c r="HB261" s="63"/>
      <c r="HC261" s="63"/>
      <c r="HD261" s="63"/>
      <c r="HE261" s="63"/>
      <c r="HF261" s="63"/>
      <c r="HG261" s="63"/>
      <c r="HH261" s="63"/>
      <c r="HI261" s="63"/>
      <c r="HJ261" s="63"/>
      <c r="HK261" s="63"/>
      <c r="HL261" s="63"/>
      <c r="HM261" s="63"/>
      <c r="HN261" s="63"/>
      <c r="HO261" s="63"/>
      <c r="HP261" s="63"/>
      <c r="HQ261" s="63"/>
      <c r="HR261" s="63"/>
      <c r="HS261" s="63"/>
      <c r="HT261" s="63"/>
      <c r="HU261" s="63"/>
      <c r="HV261" s="63"/>
      <c r="HW261" s="63"/>
      <c r="HX261" s="63"/>
      <c r="HY261" s="63"/>
      <c r="HZ261" s="63"/>
      <c r="IA261" s="63"/>
      <c r="IB261" s="63"/>
      <c r="IC261" s="63"/>
      <c r="ID261" s="63"/>
      <c r="IE261" s="63"/>
      <c r="IF261" s="63"/>
      <c r="IG261" s="63"/>
      <c r="IH261" s="63"/>
      <c r="II261" s="63"/>
      <c r="IJ261" s="63"/>
      <c r="IK261" s="63"/>
    </row>
    <row r="262" spans="1:245" s="78" customFormat="1" ht="15.75" hidden="1" outlineLevel="1">
      <c r="A262" s="180">
        <v>5</v>
      </c>
      <c r="B262" s="195"/>
      <c r="C262" s="196"/>
      <c r="D262" s="199" t="s">
        <v>695</v>
      </c>
      <c r="E262" s="198">
        <f t="shared" si="8"/>
        <v>608.09774</v>
      </c>
      <c r="F262" s="198"/>
      <c r="G262" s="198">
        <v>608.09774</v>
      </c>
      <c r="H262" s="83"/>
      <c r="I262" s="84"/>
      <c r="J262" s="63"/>
      <c r="K262" s="84"/>
      <c r="L262" s="82"/>
      <c r="M262" s="85"/>
      <c r="N262" s="84"/>
      <c r="O262" s="83"/>
      <c r="P262" s="86"/>
      <c r="Q262" s="63"/>
      <c r="R262" s="87"/>
      <c r="S262" s="82"/>
      <c r="T262" s="88"/>
      <c r="U262" s="88"/>
      <c r="V262" s="88"/>
      <c r="W262" s="88"/>
      <c r="X262" s="88"/>
      <c r="Y262" s="88"/>
      <c r="Z262" s="88"/>
      <c r="AA262" s="88"/>
      <c r="AB262" s="88"/>
      <c r="AC262" s="88"/>
      <c r="AD262" s="88"/>
      <c r="AE262" s="88"/>
      <c r="AF262" s="88"/>
      <c r="AG262" s="89"/>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2"/>
      <c r="BH262" s="88"/>
      <c r="BI262" s="88"/>
      <c r="BJ262" s="88"/>
      <c r="BK262" s="88"/>
      <c r="BL262" s="82"/>
      <c r="BM262" s="88"/>
      <c r="BN262" s="88"/>
      <c r="BO262" s="88"/>
      <c r="BP262" s="88"/>
      <c r="BQ262" s="88"/>
      <c r="BR262" s="88"/>
      <c r="BS262" s="83"/>
      <c r="BT262" s="88"/>
      <c r="BU262" s="88"/>
      <c r="BV262" s="88"/>
      <c r="BW262" s="88"/>
      <c r="BX262" s="88"/>
      <c r="BY262" s="88"/>
      <c r="BZ262" s="88"/>
      <c r="CA262" s="88"/>
      <c r="CB262" s="88"/>
      <c r="CC262" s="88"/>
      <c r="CD262" s="88"/>
      <c r="CE262" s="88"/>
      <c r="CF262" s="84"/>
      <c r="CG262" s="63"/>
      <c r="CH262" s="90"/>
      <c r="CI262" s="90"/>
      <c r="CJ262" s="90"/>
      <c r="CK262" s="91"/>
      <c r="CL262" s="82"/>
      <c r="CM262" s="92"/>
      <c r="CN262" s="82"/>
      <c r="CO262" s="82"/>
      <c r="CP262" s="82"/>
      <c r="CQ262" s="82"/>
      <c r="CR262" s="82"/>
      <c r="CS262" s="82"/>
      <c r="CT262" s="82"/>
      <c r="CU262" s="82"/>
      <c r="CV262" s="92"/>
      <c r="CW262" s="92"/>
      <c r="CX262" s="82"/>
      <c r="CY262" s="82"/>
      <c r="CZ262" s="82"/>
      <c r="DA262" s="84"/>
      <c r="DB262" s="84"/>
      <c r="DC262" s="84"/>
      <c r="DD262" s="83"/>
      <c r="DE262" s="83"/>
      <c r="DF262" s="63"/>
      <c r="DG262" s="84"/>
      <c r="DH262" s="84"/>
      <c r="DI262" s="63"/>
      <c r="DJ262" s="84"/>
      <c r="DK262" s="82"/>
      <c r="DL262" s="85"/>
      <c r="DM262" s="84"/>
      <c r="DN262" s="83"/>
      <c r="DO262" s="86"/>
      <c r="DP262" s="63"/>
      <c r="DQ262" s="87"/>
      <c r="DR262" s="82"/>
      <c r="DS262" s="88"/>
      <c r="DT262" s="88"/>
      <c r="DU262" s="88"/>
      <c r="DV262" s="88"/>
      <c r="DW262" s="88"/>
      <c r="DX262" s="88"/>
      <c r="DY262" s="88"/>
      <c r="DZ262" s="88"/>
      <c r="EA262" s="88"/>
      <c r="EB262" s="88"/>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3"/>
      <c r="IJ262" s="63"/>
      <c r="IK262" s="63"/>
    </row>
    <row r="263" spans="1:245" s="78" customFormat="1" ht="15.75" hidden="1" outlineLevel="1">
      <c r="A263" s="195">
        <v>6</v>
      </c>
      <c r="B263" s="195"/>
      <c r="C263" s="196"/>
      <c r="D263" s="199" t="s">
        <v>696</v>
      </c>
      <c r="E263" s="198">
        <f t="shared" si="8"/>
        <v>300</v>
      </c>
      <c r="F263" s="198"/>
      <c r="G263" s="198">
        <v>300</v>
      </c>
      <c r="H263" s="83"/>
      <c r="I263" s="84"/>
      <c r="J263" s="63"/>
      <c r="K263" s="84"/>
      <c r="L263" s="82"/>
      <c r="M263" s="85"/>
      <c r="N263" s="84"/>
      <c r="O263" s="83"/>
      <c r="P263" s="86"/>
      <c r="Q263" s="63"/>
      <c r="R263" s="87"/>
      <c r="S263" s="82"/>
      <c r="T263" s="88"/>
      <c r="U263" s="88"/>
      <c r="V263" s="88"/>
      <c r="W263" s="88"/>
      <c r="X263" s="88"/>
      <c r="Y263" s="88"/>
      <c r="Z263" s="88"/>
      <c r="AA263" s="88"/>
      <c r="AB263" s="88"/>
      <c r="AC263" s="88"/>
      <c r="AD263" s="88"/>
      <c r="AE263" s="88"/>
      <c r="AF263" s="88"/>
      <c r="AG263" s="89"/>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2"/>
      <c r="BH263" s="88"/>
      <c r="BI263" s="88"/>
      <c r="BJ263" s="88"/>
      <c r="BK263" s="88"/>
      <c r="BL263" s="82"/>
      <c r="BM263" s="88"/>
      <c r="BN263" s="88"/>
      <c r="BO263" s="88"/>
      <c r="BP263" s="88"/>
      <c r="BQ263" s="88"/>
      <c r="BR263" s="88"/>
      <c r="BS263" s="83"/>
      <c r="BT263" s="88"/>
      <c r="BU263" s="88"/>
      <c r="BV263" s="88"/>
      <c r="BW263" s="88"/>
      <c r="BX263" s="88"/>
      <c r="BY263" s="88"/>
      <c r="BZ263" s="88"/>
      <c r="CA263" s="88"/>
      <c r="CB263" s="88"/>
      <c r="CC263" s="88"/>
      <c r="CD263" s="88"/>
      <c r="CE263" s="88"/>
      <c r="CF263" s="84"/>
      <c r="CG263" s="63"/>
      <c r="CH263" s="90"/>
      <c r="CI263" s="90"/>
      <c r="CJ263" s="90"/>
      <c r="CK263" s="91"/>
      <c r="CL263" s="82"/>
      <c r="CM263" s="92"/>
      <c r="CN263" s="82"/>
      <c r="CO263" s="82"/>
      <c r="CP263" s="82"/>
      <c r="CQ263" s="82"/>
      <c r="CR263" s="82"/>
      <c r="CS263" s="82"/>
      <c r="CT263" s="82"/>
      <c r="CU263" s="82"/>
      <c r="CV263" s="92"/>
      <c r="CW263" s="92"/>
      <c r="CX263" s="82"/>
      <c r="CY263" s="82"/>
      <c r="CZ263" s="82"/>
      <c r="DA263" s="84"/>
      <c r="DB263" s="84"/>
      <c r="DC263" s="84"/>
      <c r="DD263" s="83"/>
      <c r="DE263" s="83"/>
      <c r="DF263" s="63"/>
      <c r="DG263" s="84"/>
      <c r="DH263" s="84"/>
      <c r="DI263" s="63"/>
      <c r="DJ263" s="84"/>
      <c r="DK263" s="82"/>
      <c r="DL263" s="85"/>
      <c r="DM263" s="84"/>
      <c r="DN263" s="83"/>
      <c r="DO263" s="86"/>
      <c r="DP263" s="63"/>
      <c r="DQ263" s="87"/>
      <c r="DR263" s="82"/>
      <c r="DS263" s="88"/>
      <c r="DT263" s="88"/>
      <c r="DU263" s="88"/>
      <c r="DV263" s="88"/>
      <c r="DW263" s="88"/>
      <c r="DX263" s="88"/>
      <c r="DY263" s="88"/>
      <c r="DZ263" s="88"/>
      <c r="EA263" s="88"/>
      <c r="EB263" s="88"/>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c r="FC263" s="63"/>
      <c r="FD263" s="63"/>
      <c r="FE263" s="63"/>
      <c r="FF263" s="63"/>
      <c r="FG263" s="63"/>
      <c r="FH263" s="63"/>
      <c r="FI263" s="63"/>
      <c r="FJ263" s="63"/>
      <c r="FK263" s="63"/>
      <c r="FL263" s="63"/>
      <c r="FM263" s="63"/>
      <c r="FN263" s="63"/>
      <c r="FO263" s="63"/>
      <c r="FP263" s="63"/>
      <c r="FQ263" s="63"/>
      <c r="FR263" s="63"/>
      <c r="FS263" s="63"/>
      <c r="FT263" s="63"/>
      <c r="FU263" s="63"/>
      <c r="FV263" s="63"/>
      <c r="FW263" s="63"/>
      <c r="FX263" s="63"/>
      <c r="FY263" s="63"/>
      <c r="FZ263" s="63"/>
      <c r="GA263" s="63"/>
      <c r="GB263" s="63"/>
      <c r="GC263" s="63"/>
      <c r="GD263" s="63"/>
      <c r="GE263" s="63"/>
      <c r="GF263" s="63"/>
      <c r="GG263" s="63"/>
      <c r="GH263" s="63"/>
      <c r="GI263" s="63"/>
      <c r="GJ263" s="63"/>
      <c r="GK263" s="63"/>
      <c r="GL263" s="63"/>
      <c r="GM263" s="63"/>
      <c r="GN263" s="63"/>
      <c r="GO263" s="63"/>
      <c r="GP263" s="63"/>
      <c r="GQ263" s="63"/>
      <c r="GR263" s="63"/>
      <c r="GS263" s="63"/>
      <c r="GT263" s="63"/>
      <c r="GU263" s="63"/>
      <c r="GV263" s="63"/>
      <c r="GW263" s="63"/>
      <c r="GX263" s="63"/>
      <c r="GY263" s="63"/>
      <c r="GZ263" s="63"/>
      <c r="HA263" s="63"/>
      <c r="HB263" s="63"/>
      <c r="HC263" s="63"/>
      <c r="HD263" s="63"/>
      <c r="HE263" s="63"/>
      <c r="HF263" s="63"/>
      <c r="HG263" s="63"/>
      <c r="HH263" s="63"/>
      <c r="HI263" s="63"/>
      <c r="HJ263" s="63"/>
      <c r="HK263" s="63"/>
      <c r="HL263" s="63"/>
      <c r="HM263" s="63"/>
      <c r="HN263" s="63"/>
      <c r="HO263" s="63"/>
      <c r="HP263" s="63"/>
      <c r="HQ263" s="63"/>
      <c r="HR263" s="63"/>
      <c r="HS263" s="63"/>
      <c r="HT263" s="63"/>
      <c r="HU263" s="63"/>
      <c r="HV263" s="63"/>
      <c r="HW263" s="63"/>
      <c r="HX263" s="63"/>
      <c r="HY263" s="63"/>
      <c r="HZ263" s="63"/>
      <c r="IA263" s="63"/>
      <c r="IB263" s="63"/>
      <c r="IC263" s="63"/>
      <c r="ID263" s="63"/>
      <c r="IE263" s="63"/>
      <c r="IF263" s="63"/>
      <c r="IG263" s="63"/>
      <c r="IH263" s="63"/>
      <c r="II263" s="63"/>
      <c r="IJ263" s="63"/>
      <c r="IK263" s="63"/>
    </row>
    <row r="264" spans="1:245" s="78" customFormat="1" ht="31.5" hidden="1" outlineLevel="1">
      <c r="A264" s="180">
        <v>7</v>
      </c>
      <c r="B264" s="195"/>
      <c r="C264" s="196"/>
      <c r="D264" s="199" t="s">
        <v>691</v>
      </c>
      <c r="E264" s="198">
        <f t="shared" si="8"/>
        <v>512.2846299999946</v>
      </c>
      <c r="F264" s="198"/>
      <c r="G264" s="198">
        <v>512.2846299999946</v>
      </c>
      <c r="H264" s="83"/>
      <c r="I264" s="84"/>
      <c r="J264" s="63"/>
      <c r="K264" s="84"/>
      <c r="L264" s="82"/>
      <c r="M264" s="85"/>
      <c r="N264" s="84"/>
      <c r="O264" s="83"/>
      <c r="P264" s="86"/>
      <c r="Q264" s="63"/>
      <c r="R264" s="87"/>
      <c r="S264" s="82"/>
      <c r="T264" s="88"/>
      <c r="U264" s="88"/>
      <c r="V264" s="88"/>
      <c r="W264" s="88"/>
      <c r="X264" s="88"/>
      <c r="Y264" s="88"/>
      <c r="Z264" s="88"/>
      <c r="AA264" s="88"/>
      <c r="AB264" s="88"/>
      <c r="AC264" s="88"/>
      <c r="AD264" s="88"/>
      <c r="AE264" s="88"/>
      <c r="AF264" s="88"/>
      <c r="AG264" s="89"/>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2"/>
      <c r="BH264" s="88"/>
      <c r="BI264" s="88"/>
      <c r="BJ264" s="88"/>
      <c r="BK264" s="88"/>
      <c r="BL264" s="82"/>
      <c r="BM264" s="88"/>
      <c r="BN264" s="88"/>
      <c r="BO264" s="88"/>
      <c r="BP264" s="88"/>
      <c r="BQ264" s="88"/>
      <c r="BR264" s="88"/>
      <c r="BS264" s="83"/>
      <c r="BT264" s="88"/>
      <c r="BU264" s="88"/>
      <c r="BV264" s="88"/>
      <c r="BW264" s="88"/>
      <c r="BX264" s="88"/>
      <c r="BY264" s="88"/>
      <c r="BZ264" s="88"/>
      <c r="CA264" s="88"/>
      <c r="CB264" s="88"/>
      <c r="CC264" s="88"/>
      <c r="CD264" s="88"/>
      <c r="CE264" s="88"/>
      <c r="CF264" s="84"/>
      <c r="CG264" s="63"/>
      <c r="CH264" s="90"/>
      <c r="CI264" s="90"/>
      <c r="CJ264" s="90"/>
      <c r="CK264" s="91"/>
      <c r="CL264" s="82"/>
      <c r="CM264" s="92"/>
      <c r="CN264" s="82"/>
      <c r="CO264" s="82"/>
      <c r="CP264" s="82"/>
      <c r="CQ264" s="82"/>
      <c r="CR264" s="82"/>
      <c r="CS264" s="82"/>
      <c r="CT264" s="82"/>
      <c r="CU264" s="82"/>
      <c r="CV264" s="92"/>
      <c r="CW264" s="92"/>
      <c r="CX264" s="82"/>
      <c r="CY264" s="82"/>
      <c r="CZ264" s="82"/>
      <c r="DA264" s="84"/>
      <c r="DB264" s="84"/>
      <c r="DC264" s="84"/>
      <c r="DD264" s="83"/>
      <c r="DE264" s="83"/>
      <c r="DF264" s="63"/>
      <c r="DG264" s="84"/>
      <c r="DH264" s="84"/>
      <c r="DI264" s="63"/>
      <c r="DJ264" s="84"/>
      <c r="DK264" s="82"/>
      <c r="DL264" s="85"/>
      <c r="DM264" s="84"/>
      <c r="DN264" s="83"/>
      <c r="DO264" s="86"/>
      <c r="DP264" s="63"/>
      <c r="DQ264" s="87"/>
      <c r="DR264" s="82"/>
      <c r="DS264" s="88"/>
      <c r="DT264" s="88"/>
      <c r="DU264" s="88"/>
      <c r="DV264" s="88"/>
      <c r="DW264" s="88"/>
      <c r="DX264" s="88"/>
      <c r="DY264" s="88"/>
      <c r="DZ264" s="88"/>
      <c r="EA264" s="88"/>
      <c r="EB264" s="88"/>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FI264" s="63"/>
      <c r="FJ264" s="63"/>
      <c r="FK264" s="63"/>
      <c r="FL264" s="63"/>
      <c r="FM264" s="63"/>
      <c r="FN264" s="63"/>
      <c r="FO264" s="63"/>
      <c r="FP264" s="63"/>
      <c r="FQ264" s="63"/>
      <c r="FR264" s="63"/>
      <c r="FS264" s="63"/>
      <c r="FT264" s="63"/>
      <c r="FU264" s="63"/>
      <c r="FV264" s="63"/>
      <c r="FW264" s="63"/>
      <c r="FX264" s="63"/>
      <c r="FY264" s="63"/>
      <c r="FZ264" s="63"/>
      <c r="GA264" s="63"/>
      <c r="GB264" s="63"/>
      <c r="GC264" s="63"/>
      <c r="GD264" s="63"/>
      <c r="GE264" s="63"/>
      <c r="GF264" s="63"/>
      <c r="GG264" s="63"/>
      <c r="GH264" s="63"/>
      <c r="GI264" s="63"/>
      <c r="GJ264" s="63"/>
      <c r="GK264" s="63"/>
      <c r="GL264" s="63"/>
      <c r="GM264" s="63"/>
      <c r="GN264" s="63"/>
      <c r="GO264" s="63"/>
      <c r="GP264" s="63"/>
      <c r="GQ264" s="63"/>
      <c r="GR264" s="63"/>
      <c r="GS264" s="63"/>
      <c r="GT264" s="63"/>
      <c r="GU264" s="63"/>
      <c r="GV264" s="63"/>
      <c r="GW264" s="63"/>
      <c r="GX264" s="63"/>
      <c r="GY264" s="63"/>
      <c r="GZ264" s="63"/>
      <c r="HA264" s="63"/>
      <c r="HB264" s="63"/>
      <c r="HC264" s="63"/>
      <c r="HD264" s="63"/>
      <c r="HE264" s="63"/>
      <c r="HF264" s="63"/>
      <c r="HG264" s="63"/>
      <c r="HH264" s="63"/>
      <c r="HI264" s="63"/>
      <c r="HJ264" s="63"/>
      <c r="HK264" s="63"/>
      <c r="HL264" s="63"/>
      <c r="HM264" s="63"/>
      <c r="HN264" s="63"/>
      <c r="HO264" s="63"/>
      <c r="HP264" s="63"/>
      <c r="HQ264" s="63"/>
      <c r="HR264" s="63"/>
      <c r="HS264" s="63"/>
      <c r="HT264" s="63"/>
      <c r="HU264" s="63"/>
      <c r="HV264" s="63"/>
      <c r="HW264" s="63"/>
      <c r="HX264" s="63"/>
      <c r="HY264" s="63"/>
      <c r="HZ264" s="63"/>
      <c r="IA264" s="63"/>
      <c r="IB264" s="63"/>
      <c r="IC264" s="63"/>
      <c r="ID264" s="63"/>
      <c r="IE264" s="63"/>
      <c r="IF264" s="63"/>
      <c r="IG264" s="63"/>
      <c r="IH264" s="63"/>
      <c r="II264" s="63"/>
      <c r="IJ264" s="63"/>
      <c r="IK264" s="63"/>
    </row>
    <row r="265" spans="1:245" s="78" customFormat="1" ht="31.5" hidden="1" outlineLevel="1">
      <c r="A265" s="180">
        <v>8</v>
      </c>
      <c r="B265" s="195"/>
      <c r="C265" s="196"/>
      <c r="D265" s="199" t="s">
        <v>697</v>
      </c>
      <c r="E265" s="198">
        <f t="shared" si="8"/>
        <v>2064.08356</v>
      </c>
      <c r="F265" s="198"/>
      <c r="G265" s="198">
        <v>2064.08356</v>
      </c>
      <c r="H265" s="83"/>
      <c r="I265" s="84"/>
      <c r="J265" s="63"/>
      <c r="K265" s="84"/>
      <c r="L265" s="82"/>
      <c r="M265" s="85"/>
      <c r="N265" s="84"/>
      <c r="O265" s="83"/>
      <c r="P265" s="86"/>
      <c r="Q265" s="63"/>
      <c r="R265" s="87"/>
      <c r="S265" s="82"/>
      <c r="T265" s="88"/>
      <c r="U265" s="88"/>
      <c r="V265" s="88"/>
      <c r="W265" s="88"/>
      <c r="X265" s="88"/>
      <c r="Y265" s="88"/>
      <c r="Z265" s="88"/>
      <c r="AA265" s="88"/>
      <c r="AB265" s="88"/>
      <c r="AC265" s="88"/>
      <c r="AD265" s="88"/>
      <c r="AE265" s="88"/>
      <c r="AF265" s="88"/>
      <c r="AG265" s="89"/>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2"/>
      <c r="BH265" s="88"/>
      <c r="BI265" s="88"/>
      <c r="BJ265" s="88"/>
      <c r="BK265" s="88"/>
      <c r="BL265" s="82"/>
      <c r="BM265" s="88"/>
      <c r="BN265" s="88"/>
      <c r="BO265" s="88"/>
      <c r="BP265" s="88"/>
      <c r="BQ265" s="88"/>
      <c r="BR265" s="88"/>
      <c r="BS265" s="83"/>
      <c r="BT265" s="88"/>
      <c r="BU265" s="88"/>
      <c r="BV265" s="88"/>
      <c r="BW265" s="88"/>
      <c r="BX265" s="88"/>
      <c r="BY265" s="88"/>
      <c r="BZ265" s="88"/>
      <c r="CA265" s="88"/>
      <c r="CB265" s="88"/>
      <c r="CC265" s="88"/>
      <c r="CD265" s="88"/>
      <c r="CE265" s="88"/>
      <c r="CF265" s="84"/>
      <c r="CG265" s="63"/>
      <c r="CH265" s="90"/>
      <c r="CI265" s="90"/>
      <c r="CJ265" s="90"/>
      <c r="CK265" s="91"/>
      <c r="CL265" s="82"/>
      <c r="CM265" s="92"/>
      <c r="CN265" s="82"/>
      <c r="CO265" s="82"/>
      <c r="CP265" s="82"/>
      <c r="CQ265" s="82"/>
      <c r="CR265" s="82"/>
      <c r="CS265" s="82"/>
      <c r="CT265" s="82"/>
      <c r="CU265" s="82"/>
      <c r="CV265" s="92"/>
      <c r="CW265" s="92"/>
      <c r="CX265" s="82"/>
      <c r="CY265" s="82"/>
      <c r="CZ265" s="82"/>
      <c r="DA265" s="84"/>
      <c r="DB265" s="84"/>
      <c r="DC265" s="84"/>
      <c r="DD265" s="83"/>
      <c r="DE265" s="83"/>
      <c r="DF265" s="63"/>
      <c r="DG265" s="84"/>
      <c r="DH265" s="84"/>
      <c r="DI265" s="63"/>
      <c r="DJ265" s="84"/>
      <c r="DK265" s="82"/>
      <c r="DL265" s="85"/>
      <c r="DM265" s="84"/>
      <c r="DN265" s="83"/>
      <c r="DO265" s="86"/>
      <c r="DP265" s="63"/>
      <c r="DQ265" s="87"/>
      <c r="DR265" s="82"/>
      <c r="DS265" s="88"/>
      <c r="DT265" s="88"/>
      <c r="DU265" s="88"/>
      <c r="DV265" s="88"/>
      <c r="DW265" s="88"/>
      <c r="DX265" s="88"/>
      <c r="DY265" s="88"/>
      <c r="DZ265" s="88"/>
      <c r="EA265" s="88"/>
      <c r="EB265" s="88"/>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FI265" s="63"/>
      <c r="FJ265" s="63"/>
      <c r="FK265" s="63"/>
      <c r="FL265" s="63"/>
      <c r="FM265" s="63"/>
      <c r="FN265" s="63"/>
      <c r="FO265" s="63"/>
      <c r="FP265" s="63"/>
      <c r="FQ265" s="63"/>
      <c r="FR265" s="63"/>
      <c r="FS265" s="63"/>
      <c r="FT265" s="63"/>
      <c r="FU265" s="63"/>
      <c r="FV265" s="63"/>
      <c r="FW265" s="63"/>
      <c r="FX265" s="63"/>
      <c r="FY265" s="63"/>
      <c r="FZ265" s="63"/>
      <c r="GA265" s="63"/>
      <c r="GB265" s="63"/>
      <c r="GC265" s="63"/>
      <c r="GD265" s="63"/>
      <c r="GE265" s="63"/>
      <c r="GF265" s="63"/>
      <c r="GG265" s="63"/>
      <c r="GH265" s="63"/>
      <c r="GI265" s="63"/>
      <c r="GJ265" s="63"/>
      <c r="GK265" s="63"/>
      <c r="GL265" s="63"/>
      <c r="GM265" s="63"/>
      <c r="GN265" s="63"/>
      <c r="GO265" s="63"/>
      <c r="GP265" s="63"/>
      <c r="GQ265" s="63"/>
      <c r="GR265" s="63"/>
      <c r="GS265" s="63"/>
      <c r="GT265" s="63"/>
      <c r="GU265" s="63"/>
      <c r="GV265" s="63"/>
      <c r="GW265" s="63"/>
      <c r="GX265" s="63"/>
      <c r="GY265" s="63"/>
      <c r="GZ265" s="63"/>
      <c r="HA265" s="63"/>
      <c r="HB265" s="63"/>
      <c r="HC265" s="63"/>
      <c r="HD265" s="63"/>
      <c r="HE265" s="63"/>
      <c r="HF265" s="63"/>
      <c r="HG265" s="63"/>
      <c r="HH265" s="63"/>
      <c r="HI265" s="63"/>
      <c r="HJ265" s="63"/>
      <c r="HK265" s="63"/>
      <c r="HL265" s="63"/>
      <c r="HM265" s="63"/>
      <c r="HN265" s="63"/>
      <c r="HO265" s="63"/>
      <c r="HP265" s="63"/>
      <c r="HQ265" s="63"/>
      <c r="HR265" s="63"/>
      <c r="HS265" s="63"/>
      <c r="HT265" s="63"/>
      <c r="HU265" s="63"/>
      <c r="HV265" s="63"/>
      <c r="HW265" s="63"/>
      <c r="HX265" s="63"/>
      <c r="HY265" s="63"/>
      <c r="HZ265" s="63"/>
      <c r="IA265" s="63"/>
      <c r="IB265" s="63"/>
      <c r="IC265" s="63"/>
      <c r="ID265" s="63"/>
      <c r="IE265" s="63"/>
      <c r="IF265" s="63"/>
      <c r="IG265" s="63"/>
      <c r="IH265" s="63"/>
      <c r="II265" s="63"/>
      <c r="IJ265" s="63"/>
      <c r="IK265" s="63"/>
    </row>
    <row r="266" spans="1:245" s="78" customFormat="1" ht="15.75" hidden="1" outlineLevel="1">
      <c r="A266" s="195">
        <v>9</v>
      </c>
      <c r="B266" s="195"/>
      <c r="C266" s="196"/>
      <c r="D266" s="205" t="s">
        <v>698</v>
      </c>
      <c r="E266" s="198">
        <f t="shared" si="8"/>
        <v>356.841</v>
      </c>
      <c r="F266" s="198"/>
      <c r="G266" s="198">
        <v>356.841</v>
      </c>
      <c r="H266" s="83"/>
      <c r="I266" s="84"/>
      <c r="J266" s="63"/>
      <c r="K266" s="84"/>
      <c r="L266" s="82"/>
      <c r="M266" s="85"/>
      <c r="N266" s="84"/>
      <c r="O266" s="83"/>
      <c r="P266" s="86"/>
      <c r="Q266" s="63"/>
      <c r="R266" s="87"/>
      <c r="S266" s="82"/>
      <c r="T266" s="88"/>
      <c r="U266" s="88"/>
      <c r="V266" s="88"/>
      <c r="W266" s="88"/>
      <c r="X266" s="88"/>
      <c r="Y266" s="88"/>
      <c r="Z266" s="88"/>
      <c r="AA266" s="88"/>
      <c r="AB266" s="88"/>
      <c r="AC266" s="88"/>
      <c r="AD266" s="88"/>
      <c r="AE266" s="88"/>
      <c r="AF266" s="88"/>
      <c r="AG266" s="89"/>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2"/>
      <c r="BH266" s="88"/>
      <c r="BI266" s="88"/>
      <c r="BJ266" s="88"/>
      <c r="BK266" s="88"/>
      <c r="BL266" s="82"/>
      <c r="BM266" s="88"/>
      <c r="BN266" s="88"/>
      <c r="BO266" s="88"/>
      <c r="BP266" s="88"/>
      <c r="BQ266" s="88"/>
      <c r="BR266" s="88"/>
      <c r="BS266" s="83"/>
      <c r="BT266" s="88"/>
      <c r="BU266" s="88"/>
      <c r="BV266" s="88"/>
      <c r="BW266" s="88"/>
      <c r="BX266" s="88"/>
      <c r="BY266" s="88"/>
      <c r="BZ266" s="88"/>
      <c r="CA266" s="88"/>
      <c r="CB266" s="88"/>
      <c r="CC266" s="88"/>
      <c r="CD266" s="88"/>
      <c r="CE266" s="88"/>
      <c r="CF266" s="84"/>
      <c r="CG266" s="63"/>
      <c r="CH266" s="90"/>
      <c r="CI266" s="90"/>
      <c r="CJ266" s="90"/>
      <c r="CK266" s="91"/>
      <c r="CL266" s="82"/>
      <c r="CM266" s="92"/>
      <c r="CN266" s="82"/>
      <c r="CO266" s="82"/>
      <c r="CP266" s="82"/>
      <c r="CQ266" s="82"/>
      <c r="CR266" s="82"/>
      <c r="CS266" s="82"/>
      <c r="CT266" s="82"/>
      <c r="CU266" s="82"/>
      <c r="CV266" s="92"/>
      <c r="CW266" s="92"/>
      <c r="CX266" s="82"/>
      <c r="CY266" s="82"/>
      <c r="CZ266" s="82"/>
      <c r="DA266" s="84"/>
      <c r="DB266" s="84"/>
      <c r="DC266" s="84"/>
      <c r="DD266" s="83"/>
      <c r="DE266" s="83"/>
      <c r="DF266" s="63"/>
      <c r="DG266" s="84"/>
      <c r="DH266" s="84"/>
      <c r="DI266" s="63"/>
      <c r="DJ266" s="84"/>
      <c r="DK266" s="82"/>
      <c r="DL266" s="85"/>
      <c r="DM266" s="84"/>
      <c r="DN266" s="83"/>
      <c r="DO266" s="86"/>
      <c r="DP266" s="63"/>
      <c r="DQ266" s="87"/>
      <c r="DR266" s="82"/>
      <c r="DS266" s="88"/>
      <c r="DT266" s="88"/>
      <c r="DU266" s="88"/>
      <c r="DV266" s="88"/>
      <c r="DW266" s="88"/>
      <c r="DX266" s="88"/>
      <c r="DY266" s="88"/>
      <c r="DZ266" s="88"/>
      <c r="EA266" s="88"/>
      <c r="EB266" s="88"/>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3"/>
      <c r="IJ266" s="63"/>
      <c r="IK266" s="63"/>
    </row>
    <row r="267" spans="1:245" s="81" customFormat="1" ht="15.75" collapsed="1">
      <c r="A267" s="180" t="s">
        <v>699</v>
      </c>
      <c r="B267" s="180"/>
      <c r="C267" s="181"/>
      <c r="D267" s="188" t="s">
        <v>700</v>
      </c>
      <c r="E267" s="183">
        <f>SUBTOTAL(9,E268:E285)</f>
        <v>47451.505099999995</v>
      </c>
      <c r="F267" s="183">
        <f>SUBTOTAL(9,F268:F285)</f>
        <v>38147.6536</v>
      </c>
      <c r="G267" s="183">
        <f>SUBTOTAL(9,G268:G285)</f>
        <v>9303.8515</v>
      </c>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c r="AR267" s="74"/>
      <c r="AS267" s="74"/>
      <c r="AT267" s="74"/>
      <c r="AU267" s="74"/>
      <c r="AV267" s="74"/>
      <c r="AW267" s="74"/>
      <c r="AX267" s="74"/>
      <c r="AY267" s="74"/>
      <c r="AZ267" s="74"/>
      <c r="BA267" s="74"/>
      <c r="BB267" s="74"/>
      <c r="BC267" s="74"/>
      <c r="BD267" s="74"/>
      <c r="BE267" s="74"/>
      <c r="BF267" s="74"/>
      <c r="BG267" s="74"/>
      <c r="BH267" s="74"/>
      <c r="BI267" s="74"/>
      <c r="BJ267" s="74"/>
      <c r="BK267" s="74"/>
      <c r="BL267" s="74"/>
      <c r="BM267" s="74"/>
      <c r="BN267" s="74"/>
      <c r="BO267" s="74"/>
      <c r="BP267" s="74"/>
      <c r="BQ267" s="74"/>
      <c r="BR267" s="74"/>
      <c r="BS267" s="74"/>
      <c r="BT267" s="74"/>
      <c r="BU267" s="74"/>
      <c r="BV267" s="74"/>
      <c r="BW267" s="74"/>
      <c r="BX267" s="74"/>
      <c r="BY267" s="74"/>
      <c r="BZ267" s="74"/>
      <c r="CA267" s="74"/>
      <c r="CB267" s="74"/>
      <c r="CC267" s="74"/>
      <c r="CD267" s="74"/>
      <c r="CE267" s="74"/>
      <c r="CF267" s="74"/>
      <c r="CG267" s="74"/>
      <c r="CH267" s="74"/>
      <c r="CI267" s="74"/>
      <c r="CJ267" s="74"/>
      <c r="CK267" s="74"/>
      <c r="CL267" s="74"/>
      <c r="CM267" s="74"/>
      <c r="CN267" s="74"/>
      <c r="CO267" s="74"/>
      <c r="CP267" s="74"/>
      <c r="CQ267" s="74"/>
      <c r="CR267" s="74"/>
      <c r="CS267" s="74"/>
      <c r="CT267" s="74"/>
      <c r="CU267" s="74"/>
      <c r="CV267" s="74"/>
      <c r="CW267" s="74"/>
      <c r="CX267" s="74"/>
      <c r="CY267" s="74"/>
      <c r="CZ267" s="74"/>
      <c r="DA267" s="74"/>
      <c r="DB267" s="74"/>
      <c r="DC267" s="74"/>
      <c r="DD267" s="74"/>
      <c r="DE267" s="74"/>
      <c r="DF267" s="74"/>
      <c r="DG267" s="74"/>
      <c r="DH267" s="74"/>
      <c r="DI267" s="74"/>
      <c r="DJ267" s="74"/>
      <c r="DK267" s="74"/>
      <c r="DL267" s="74"/>
      <c r="DM267" s="74"/>
      <c r="DN267" s="74"/>
      <c r="DO267" s="74"/>
      <c r="DP267" s="74"/>
      <c r="DQ267" s="74"/>
      <c r="DR267" s="74"/>
      <c r="DS267" s="74"/>
      <c r="DT267" s="74"/>
      <c r="DU267" s="74"/>
      <c r="DV267" s="74"/>
      <c r="DW267" s="74"/>
      <c r="DX267" s="74"/>
      <c r="DY267" s="74"/>
      <c r="DZ267" s="74"/>
      <c r="EA267" s="74"/>
      <c r="EB267" s="74"/>
      <c r="EC267" s="74"/>
      <c r="ED267" s="74"/>
      <c r="EE267" s="74"/>
      <c r="EF267" s="74"/>
      <c r="EG267" s="74"/>
      <c r="EH267" s="74"/>
      <c r="EI267" s="74"/>
      <c r="EJ267" s="74"/>
      <c r="EK267" s="74"/>
      <c r="EL267" s="74"/>
      <c r="EM267" s="74"/>
      <c r="EN267" s="74"/>
      <c r="EO267" s="74"/>
      <c r="EP267" s="74"/>
      <c r="EQ267" s="74"/>
      <c r="ER267" s="74"/>
      <c r="ES267" s="74"/>
      <c r="ET267" s="74"/>
      <c r="EU267" s="74"/>
      <c r="EV267" s="74"/>
      <c r="EW267" s="74"/>
      <c r="EX267" s="74"/>
      <c r="EY267" s="74"/>
      <c r="EZ267" s="74"/>
      <c r="FA267" s="74"/>
      <c r="FB267" s="74"/>
      <c r="FC267" s="74"/>
      <c r="FD267" s="74"/>
      <c r="FE267" s="74"/>
      <c r="FF267" s="74"/>
      <c r="FG267" s="74"/>
      <c r="FH267" s="74"/>
      <c r="FI267" s="74"/>
      <c r="FJ267" s="74"/>
      <c r="FK267" s="74"/>
      <c r="FL267" s="74"/>
      <c r="FM267" s="74"/>
      <c r="FN267" s="74"/>
      <c r="FO267" s="74"/>
      <c r="FP267" s="74"/>
      <c r="FQ267" s="74"/>
      <c r="FR267" s="74"/>
      <c r="FS267" s="74"/>
      <c r="FT267" s="74"/>
      <c r="FU267" s="74"/>
      <c r="FV267" s="74"/>
      <c r="FW267" s="74"/>
      <c r="FX267" s="74"/>
      <c r="FY267" s="74"/>
      <c r="FZ267" s="74"/>
      <c r="GA267" s="74"/>
      <c r="GB267" s="74"/>
      <c r="GC267" s="74"/>
      <c r="GD267" s="74"/>
      <c r="GE267" s="74"/>
      <c r="GF267" s="74"/>
      <c r="GG267" s="74"/>
      <c r="GH267" s="74"/>
      <c r="GI267" s="74"/>
      <c r="GJ267" s="74"/>
      <c r="GK267" s="74"/>
      <c r="GL267" s="74"/>
      <c r="GM267" s="74"/>
      <c r="GN267" s="74"/>
      <c r="GO267" s="74"/>
      <c r="GP267" s="74"/>
      <c r="GQ267" s="74"/>
      <c r="GR267" s="74"/>
      <c r="GS267" s="74"/>
      <c r="GT267" s="74"/>
      <c r="GU267" s="74"/>
      <c r="GV267" s="74"/>
      <c r="GW267" s="74"/>
      <c r="GX267" s="74"/>
      <c r="GY267" s="74"/>
      <c r="GZ267" s="74"/>
      <c r="HA267" s="74"/>
      <c r="HB267" s="74"/>
      <c r="HC267" s="74"/>
      <c r="HD267" s="74"/>
      <c r="HE267" s="74"/>
      <c r="HF267" s="74"/>
      <c r="HG267" s="74"/>
      <c r="HH267" s="74"/>
      <c r="HI267" s="74"/>
      <c r="HJ267" s="74"/>
      <c r="HK267" s="74"/>
      <c r="HL267" s="74"/>
      <c r="HM267" s="74"/>
      <c r="HN267" s="74"/>
      <c r="HO267" s="74"/>
      <c r="HP267" s="74"/>
      <c r="HQ267" s="74"/>
      <c r="HR267" s="74"/>
      <c r="HS267" s="74"/>
      <c r="HT267" s="74"/>
      <c r="HU267" s="74"/>
      <c r="HV267" s="74"/>
      <c r="HW267" s="74"/>
      <c r="HX267" s="74"/>
      <c r="HY267" s="74"/>
      <c r="HZ267" s="74"/>
      <c r="IA267" s="74"/>
      <c r="IB267" s="74"/>
      <c r="IC267" s="74"/>
      <c r="ID267" s="74"/>
      <c r="IE267" s="74"/>
      <c r="IF267" s="74"/>
      <c r="IG267" s="74"/>
      <c r="IH267" s="74"/>
      <c r="II267" s="74"/>
      <c r="IJ267" s="74"/>
      <c r="IK267" s="74"/>
    </row>
    <row r="268" spans="1:245" s="1" customFormat="1" ht="15.75" hidden="1" outlineLevel="1">
      <c r="A268" s="180">
        <v>1</v>
      </c>
      <c r="B268" s="180"/>
      <c r="C268" s="181"/>
      <c r="D268" s="185" t="s">
        <v>701</v>
      </c>
      <c r="E268" s="183">
        <f>F268+G268</f>
        <v>2.243000000000052</v>
      </c>
      <c r="F268" s="183">
        <v>2.243000000000052</v>
      </c>
      <c r="G268" s="183"/>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c r="FB268" s="61"/>
      <c r="FC268" s="61"/>
      <c r="FD268" s="61"/>
      <c r="FE268" s="61"/>
      <c r="FF268" s="61"/>
      <c r="FG268" s="61"/>
      <c r="FH268" s="61"/>
      <c r="FI268" s="61"/>
      <c r="FJ268" s="61"/>
      <c r="FK268" s="61"/>
      <c r="FL268" s="61"/>
      <c r="FM268" s="61"/>
      <c r="FN268" s="61"/>
      <c r="FO268" s="61"/>
      <c r="FP268" s="61"/>
      <c r="FQ268" s="61"/>
      <c r="FR268" s="61"/>
      <c r="FS268" s="61"/>
      <c r="FT268" s="61"/>
      <c r="FU268" s="61"/>
      <c r="FV268" s="61"/>
      <c r="FW268" s="61"/>
      <c r="FX268" s="61"/>
      <c r="FY268" s="61"/>
      <c r="FZ268" s="61"/>
      <c r="GA268" s="61"/>
      <c r="GB268" s="61"/>
      <c r="GC268" s="61"/>
      <c r="GD268" s="61"/>
      <c r="GE268" s="61"/>
      <c r="GF268" s="61"/>
      <c r="GG268" s="61"/>
      <c r="GH268" s="61"/>
      <c r="GI268" s="61"/>
      <c r="GJ268" s="61"/>
      <c r="GK268" s="61"/>
      <c r="GL268" s="61"/>
      <c r="GM268" s="61"/>
      <c r="GN268" s="61"/>
      <c r="GO268" s="61"/>
      <c r="GP268" s="61"/>
      <c r="GQ268" s="61"/>
      <c r="GR268" s="61"/>
      <c r="GS268" s="61"/>
      <c r="GT268" s="61"/>
      <c r="GU268" s="61"/>
      <c r="GV268" s="61"/>
      <c r="GW268" s="61"/>
      <c r="GX268" s="61"/>
      <c r="GY268" s="61"/>
      <c r="GZ268" s="61"/>
      <c r="HA268" s="61"/>
      <c r="HB268" s="61"/>
      <c r="HC268" s="61"/>
      <c r="HD268" s="61"/>
      <c r="HE268" s="61"/>
      <c r="HF268" s="61"/>
      <c r="HG268" s="61"/>
      <c r="HH268" s="61"/>
      <c r="HI268" s="61"/>
      <c r="HJ268" s="61"/>
      <c r="HK268" s="61"/>
      <c r="HL268" s="61"/>
      <c r="HM268" s="61"/>
      <c r="HN268" s="61"/>
      <c r="HO268" s="61"/>
      <c r="HP268" s="61"/>
      <c r="HQ268" s="61"/>
      <c r="HR268" s="61"/>
      <c r="HS268" s="61"/>
      <c r="HT268" s="61"/>
      <c r="HU268" s="61"/>
      <c r="HV268" s="61"/>
      <c r="HW268" s="61"/>
      <c r="HX268" s="61"/>
      <c r="HY268" s="61"/>
      <c r="HZ268" s="61"/>
      <c r="IA268" s="61"/>
      <c r="IB268" s="61"/>
      <c r="IC268" s="61"/>
      <c r="ID268" s="61"/>
      <c r="IE268" s="61"/>
      <c r="IF268" s="61"/>
      <c r="IG268" s="61"/>
      <c r="IH268" s="61"/>
      <c r="II268" s="61"/>
      <c r="IJ268" s="61"/>
      <c r="IK268" s="61"/>
    </row>
    <row r="269" spans="1:245" s="1" customFormat="1" ht="31.5" hidden="1" outlineLevel="1">
      <c r="A269" s="180">
        <v>2</v>
      </c>
      <c r="B269" s="180"/>
      <c r="C269" s="181"/>
      <c r="D269" s="185" t="s">
        <v>702</v>
      </c>
      <c r="E269" s="183">
        <f aca="true" t="shared" si="9" ref="E269:E285">F269+G269</f>
        <v>4748.209</v>
      </c>
      <c r="F269" s="183">
        <v>4198.209</v>
      </c>
      <c r="G269" s="183">
        <v>550</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c r="FB269" s="61"/>
      <c r="FC269" s="61"/>
      <c r="FD269" s="61"/>
      <c r="FE269" s="61"/>
      <c r="FF269" s="61"/>
      <c r="FG269" s="61"/>
      <c r="FH269" s="61"/>
      <c r="FI269" s="61"/>
      <c r="FJ269" s="61"/>
      <c r="FK269" s="61"/>
      <c r="FL269" s="61"/>
      <c r="FM269" s="61"/>
      <c r="FN269" s="61"/>
      <c r="FO269" s="61"/>
      <c r="FP269" s="61"/>
      <c r="FQ269" s="61"/>
      <c r="FR269" s="61"/>
      <c r="FS269" s="61"/>
      <c r="FT269" s="61"/>
      <c r="FU269" s="61"/>
      <c r="FV269" s="61"/>
      <c r="FW269" s="61"/>
      <c r="FX269" s="61"/>
      <c r="FY269" s="61"/>
      <c r="FZ269" s="61"/>
      <c r="GA269" s="61"/>
      <c r="GB269" s="61"/>
      <c r="GC269" s="61"/>
      <c r="GD269" s="61"/>
      <c r="GE269" s="61"/>
      <c r="GF269" s="61"/>
      <c r="GG269" s="61"/>
      <c r="GH269" s="61"/>
      <c r="GI269" s="61"/>
      <c r="GJ269" s="61"/>
      <c r="GK269" s="61"/>
      <c r="GL269" s="61"/>
      <c r="GM269" s="61"/>
      <c r="GN269" s="61"/>
      <c r="GO269" s="61"/>
      <c r="GP269" s="61"/>
      <c r="GQ269" s="61"/>
      <c r="GR269" s="61"/>
      <c r="GS269" s="61"/>
      <c r="GT269" s="61"/>
      <c r="GU269" s="61"/>
      <c r="GV269" s="61"/>
      <c r="GW269" s="61"/>
      <c r="GX269" s="61"/>
      <c r="GY269" s="61"/>
      <c r="GZ269" s="61"/>
      <c r="HA269" s="61"/>
      <c r="HB269" s="61"/>
      <c r="HC269" s="61"/>
      <c r="HD269" s="61"/>
      <c r="HE269" s="61"/>
      <c r="HF269" s="61"/>
      <c r="HG269" s="61"/>
      <c r="HH269" s="61"/>
      <c r="HI269" s="61"/>
      <c r="HJ269" s="61"/>
      <c r="HK269" s="61"/>
      <c r="HL269" s="61"/>
      <c r="HM269" s="61"/>
      <c r="HN269" s="61"/>
      <c r="HO269" s="61"/>
      <c r="HP269" s="61"/>
      <c r="HQ269" s="61"/>
      <c r="HR269" s="61"/>
      <c r="HS269" s="61"/>
      <c r="HT269" s="61"/>
      <c r="HU269" s="61"/>
      <c r="HV269" s="61"/>
      <c r="HW269" s="61"/>
      <c r="HX269" s="61"/>
      <c r="HY269" s="61"/>
      <c r="HZ269" s="61"/>
      <c r="IA269" s="61"/>
      <c r="IB269" s="61"/>
      <c r="IC269" s="61"/>
      <c r="ID269" s="61"/>
      <c r="IE269" s="61"/>
      <c r="IF269" s="61"/>
      <c r="IG269" s="61"/>
      <c r="IH269" s="61"/>
      <c r="II269" s="61"/>
      <c r="IJ269" s="61"/>
      <c r="IK269" s="61"/>
    </row>
    <row r="270" spans="1:245" s="1" customFormat="1" ht="31.5" hidden="1" outlineLevel="1">
      <c r="A270" s="180">
        <v>3</v>
      </c>
      <c r="B270" s="180"/>
      <c r="C270" s="181"/>
      <c r="D270" s="185" t="s">
        <v>703</v>
      </c>
      <c r="E270" s="183">
        <f t="shared" si="9"/>
        <v>4003.418</v>
      </c>
      <c r="F270" s="183">
        <v>4003.418</v>
      </c>
      <c r="G270" s="183"/>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c r="FO270" s="67"/>
      <c r="FP270" s="67"/>
      <c r="FQ270" s="67"/>
      <c r="FR270" s="67"/>
      <c r="FS270" s="67"/>
      <c r="FT270" s="67"/>
      <c r="FU270" s="67"/>
      <c r="FV270" s="67"/>
      <c r="FW270" s="67"/>
      <c r="FX270" s="67"/>
      <c r="FY270" s="67"/>
      <c r="FZ270" s="67"/>
      <c r="GA270" s="67"/>
      <c r="GB270" s="67"/>
      <c r="GC270" s="67"/>
      <c r="GD270" s="67"/>
      <c r="GE270" s="67"/>
      <c r="GF270" s="67"/>
      <c r="GG270" s="67"/>
      <c r="GH270" s="67"/>
      <c r="GI270" s="67"/>
      <c r="GJ270" s="67"/>
      <c r="GK270" s="67"/>
      <c r="GL270" s="67"/>
      <c r="GM270" s="67"/>
      <c r="GN270" s="67"/>
      <c r="GO270" s="67"/>
      <c r="GP270" s="67"/>
      <c r="GQ270" s="67"/>
      <c r="GR270" s="67"/>
      <c r="GS270" s="67"/>
      <c r="GT270" s="67"/>
      <c r="GU270" s="67"/>
      <c r="GV270" s="67"/>
      <c r="GW270" s="67"/>
      <c r="GX270" s="67"/>
      <c r="GY270" s="67"/>
      <c r="GZ270" s="67"/>
      <c r="HA270" s="67"/>
      <c r="HB270" s="67"/>
      <c r="HC270" s="67"/>
      <c r="HD270" s="67"/>
      <c r="HE270" s="67"/>
      <c r="HF270" s="67"/>
      <c r="HG270" s="67"/>
      <c r="HH270" s="67"/>
      <c r="HI270" s="67"/>
      <c r="HJ270" s="67"/>
      <c r="HK270" s="67"/>
      <c r="HL270" s="67"/>
      <c r="HM270" s="67"/>
      <c r="HN270" s="67"/>
      <c r="HO270" s="67"/>
      <c r="HP270" s="67"/>
      <c r="HQ270" s="67"/>
      <c r="HR270" s="67"/>
      <c r="HS270" s="67"/>
      <c r="HT270" s="67"/>
      <c r="HU270" s="67"/>
      <c r="HV270" s="67"/>
      <c r="HW270" s="67"/>
      <c r="HX270" s="67"/>
      <c r="HY270" s="67"/>
      <c r="HZ270" s="67"/>
      <c r="IA270" s="67"/>
      <c r="IB270" s="67"/>
      <c r="IC270" s="67"/>
      <c r="ID270" s="67"/>
      <c r="IE270" s="67"/>
      <c r="IF270" s="67"/>
      <c r="IG270" s="67"/>
      <c r="IH270" s="67"/>
      <c r="II270" s="67"/>
      <c r="IJ270" s="67"/>
      <c r="IK270" s="67"/>
    </row>
    <row r="271" spans="1:245" s="1" customFormat="1" ht="15.75" hidden="1" outlineLevel="1">
      <c r="A271" s="180">
        <v>4</v>
      </c>
      <c r="B271" s="180"/>
      <c r="C271" s="181"/>
      <c r="D271" s="185" t="s">
        <v>704</v>
      </c>
      <c r="E271" s="183">
        <f t="shared" si="9"/>
        <v>76.66999999999996</v>
      </c>
      <c r="F271" s="183">
        <v>76.66999999999996</v>
      </c>
      <c r="G271" s="183"/>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c r="FO271" s="67"/>
      <c r="FP271" s="67"/>
      <c r="FQ271" s="67"/>
      <c r="FR271" s="67"/>
      <c r="FS271" s="67"/>
      <c r="FT271" s="67"/>
      <c r="FU271" s="67"/>
      <c r="FV271" s="67"/>
      <c r="FW271" s="67"/>
      <c r="FX271" s="67"/>
      <c r="FY271" s="67"/>
      <c r="FZ271" s="67"/>
      <c r="GA271" s="67"/>
      <c r="GB271" s="67"/>
      <c r="GC271" s="67"/>
      <c r="GD271" s="67"/>
      <c r="GE271" s="67"/>
      <c r="GF271" s="67"/>
      <c r="GG271" s="67"/>
      <c r="GH271" s="67"/>
      <c r="GI271" s="67"/>
      <c r="GJ271" s="67"/>
      <c r="GK271" s="67"/>
      <c r="GL271" s="67"/>
      <c r="GM271" s="67"/>
      <c r="GN271" s="67"/>
      <c r="GO271" s="67"/>
      <c r="GP271" s="67"/>
      <c r="GQ271" s="67"/>
      <c r="GR271" s="67"/>
      <c r="GS271" s="67"/>
      <c r="GT271" s="67"/>
      <c r="GU271" s="67"/>
      <c r="GV271" s="67"/>
      <c r="GW271" s="67"/>
      <c r="GX271" s="67"/>
      <c r="GY271" s="67"/>
      <c r="GZ271" s="67"/>
      <c r="HA271" s="67"/>
      <c r="HB271" s="67"/>
      <c r="HC271" s="67"/>
      <c r="HD271" s="67"/>
      <c r="HE271" s="67"/>
      <c r="HF271" s="67"/>
      <c r="HG271" s="67"/>
      <c r="HH271" s="67"/>
      <c r="HI271" s="67"/>
      <c r="HJ271" s="67"/>
      <c r="HK271" s="67"/>
      <c r="HL271" s="67"/>
      <c r="HM271" s="67"/>
      <c r="HN271" s="67"/>
      <c r="HO271" s="67"/>
      <c r="HP271" s="67"/>
      <c r="HQ271" s="67"/>
      <c r="HR271" s="67"/>
      <c r="HS271" s="67"/>
      <c r="HT271" s="67"/>
      <c r="HU271" s="67"/>
      <c r="HV271" s="67"/>
      <c r="HW271" s="67"/>
      <c r="HX271" s="67"/>
      <c r="HY271" s="67"/>
      <c r="HZ271" s="67"/>
      <c r="IA271" s="67"/>
      <c r="IB271" s="67"/>
      <c r="IC271" s="67"/>
      <c r="ID271" s="67"/>
      <c r="IE271" s="67"/>
      <c r="IF271" s="67"/>
      <c r="IG271" s="67"/>
      <c r="IH271" s="67"/>
      <c r="II271" s="67"/>
      <c r="IJ271" s="67"/>
      <c r="IK271" s="67"/>
    </row>
    <row r="272" spans="1:245" ht="15.75" hidden="1" outlineLevel="1">
      <c r="A272" s="180">
        <v>5</v>
      </c>
      <c r="B272" s="180"/>
      <c r="C272" s="181"/>
      <c r="D272" s="185" t="s">
        <v>705</v>
      </c>
      <c r="E272" s="183">
        <f t="shared" si="9"/>
        <v>275.55999999999995</v>
      </c>
      <c r="F272" s="183">
        <v>275.55999999999995</v>
      </c>
      <c r="G272" s="183"/>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c r="FO272" s="67"/>
      <c r="FP272" s="67"/>
      <c r="FQ272" s="67"/>
      <c r="FR272" s="67"/>
      <c r="FS272" s="67"/>
      <c r="FT272" s="67"/>
      <c r="FU272" s="67"/>
      <c r="FV272" s="67"/>
      <c r="FW272" s="67"/>
      <c r="FX272" s="67"/>
      <c r="FY272" s="67"/>
      <c r="FZ272" s="67"/>
      <c r="GA272" s="67"/>
      <c r="GB272" s="67"/>
      <c r="GC272" s="67"/>
      <c r="GD272" s="67"/>
      <c r="GE272" s="67"/>
      <c r="GF272" s="67"/>
      <c r="GG272" s="67"/>
      <c r="GH272" s="67"/>
      <c r="GI272" s="67"/>
      <c r="GJ272" s="67"/>
      <c r="GK272" s="67"/>
      <c r="GL272" s="67"/>
      <c r="GM272" s="67"/>
      <c r="GN272" s="67"/>
      <c r="GO272" s="67"/>
      <c r="GP272" s="67"/>
      <c r="GQ272" s="67"/>
      <c r="GR272" s="67"/>
      <c r="GS272" s="67"/>
      <c r="GT272" s="67"/>
      <c r="GU272" s="67"/>
      <c r="GV272" s="67"/>
      <c r="GW272" s="67"/>
      <c r="GX272" s="67"/>
      <c r="GY272" s="67"/>
      <c r="GZ272" s="67"/>
      <c r="HA272" s="67"/>
      <c r="HB272" s="67"/>
      <c r="HC272" s="67"/>
      <c r="HD272" s="67"/>
      <c r="HE272" s="67"/>
      <c r="HF272" s="67"/>
      <c r="HG272" s="67"/>
      <c r="HH272" s="67"/>
      <c r="HI272" s="67"/>
      <c r="HJ272" s="67"/>
      <c r="HK272" s="67"/>
      <c r="HL272" s="67"/>
      <c r="HM272" s="67"/>
      <c r="HN272" s="67"/>
      <c r="HO272" s="67"/>
      <c r="HP272" s="67"/>
      <c r="HQ272" s="67"/>
      <c r="HR272" s="67"/>
      <c r="HS272" s="67"/>
      <c r="HT272" s="67"/>
      <c r="HU272" s="67"/>
      <c r="HV272" s="67"/>
      <c r="HW272" s="67"/>
      <c r="HX272" s="67"/>
      <c r="HY272" s="67"/>
      <c r="HZ272" s="67"/>
      <c r="IA272" s="67"/>
      <c r="IB272" s="67"/>
      <c r="IC272" s="67"/>
      <c r="ID272" s="67"/>
      <c r="IE272" s="67"/>
      <c r="IF272" s="67"/>
      <c r="IG272" s="67"/>
      <c r="IH272" s="67"/>
      <c r="II272" s="67"/>
      <c r="IJ272" s="67"/>
      <c r="IK272" s="67"/>
    </row>
    <row r="273" spans="1:245" ht="31.5" hidden="1" outlineLevel="1">
      <c r="A273" s="180">
        <v>6</v>
      </c>
      <c r="B273" s="180"/>
      <c r="C273" s="181"/>
      <c r="D273" s="185" t="s">
        <v>706</v>
      </c>
      <c r="E273" s="183">
        <f t="shared" si="9"/>
        <v>7227.865</v>
      </c>
      <c r="F273" s="183">
        <v>5327.865</v>
      </c>
      <c r="G273" s="183">
        <v>1900</v>
      </c>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c r="FO273" s="67"/>
      <c r="FP273" s="67"/>
      <c r="FQ273" s="67"/>
      <c r="FR273" s="67"/>
      <c r="FS273" s="67"/>
      <c r="FT273" s="67"/>
      <c r="FU273" s="67"/>
      <c r="FV273" s="67"/>
      <c r="FW273" s="67"/>
      <c r="FX273" s="67"/>
      <c r="FY273" s="67"/>
      <c r="FZ273" s="67"/>
      <c r="GA273" s="67"/>
      <c r="GB273" s="67"/>
      <c r="GC273" s="67"/>
      <c r="GD273" s="67"/>
      <c r="GE273" s="67"/>
      <c r="GF273" s="67"/>
      <c r="GG273" s="67"/>
      <c r="GH273" s="67"/>
      <c r="GI273" s="67"/>
      <c r="GJ273" s="67"/>
      <c r="GK273" s="67"/>
      <c r="GL273" s="67"/>
      <c r="GM273" s="67"/>
      <c r="GN273" s="67"/>
      <c r="GO273" s="67"/>
      <c r="GP273" s="67"/>
      <c r="GQ273" s="67"/>
      <c r="GR273" s="67"/>
      <c r="GS273" s="67"/>
      <c r="GT273" s="67"/>
      <c r="GU273" s="67"/>
      <c r="GV273" s="67"/>
      <c r="GW273" s="67"/>
      <c r="GX273" s="67"/>
      <c r="GY273" s="67"/>
      <c r="GZ273" s="67"/>
      <c r="HA273" s="67"/>
      <c r="HB273" s="67"/>
      <c r="HC273" s="67"/>
      <c r="HD273" s="67"/>
      <c r="HE273" s="67"/>
      <c r="HF273" s="67"/>
      <c r="HG273" s="67"/>
      <c r="HH273" s="67"/>
      <c r="HI273" s="67"/>
      <c r="HJ273" s="67"/>
      <c r="HK273" s="67"/>
      <c r="HL273" s="67"/>
      <c r="HM273" s="67"/>
      <c r="HN273" s="67"/>
      <c r="HO273" s="67"/>
      <c r="HP273" s="67"/>
      <c r="HQ273" s="67"/>
      <c r="HR273" s="67"/>
      <c r="HS273" s="67"/>
      <c r="HT273" s="67"/>
      <c r="HU273" s="67"/>
      <c r="HV273" s="67"/>
      <c r="HW273" s="67"/>
      <c r="HX273" s="67"/>
      <c r="HY273" s="67"/>
      <c r="HZ273" s="67"/>
      <c r="IA273" s="67"/>
      <c r="IB273" s="67"/>
      <c r="IC273" s="67"/>
      <c r="ID273" s="67"/>
      <c r="IE273" s="67"/>
      <c r="IF273" s="67"/>
      <c r="IG273" s="67"/>
      <c r="IH273" s="67"/>
      <c r="II273" s="67"/>
      <c r="IJ273" s="67"/>
      <c r="IK273" s="67"/>
    </row>
    <row r="274" spans="1:245" ht="31.5" hidden="1" outlineLevel="1">
      <c r="A274" s="180">
        <v>7</v>
      </c>
      <c r="B274" s="180"/>
      <c r="C274" s="181"/>
      <c r="D274" s="185" t="s">
        <v>707</v>
      </c>
      <c r="E274" s="183">
        <f t="shared" si="9"/>
        <v>5008.5223</v>
      </c>
      <c r="F274" s="183">
        <v>3513.3958</v>
      </c>
      <c r="G274" s="183">
        <v>1495.1265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c r="FB274" s="61"/>
      <c r="FC274" s="61"/>
      <c r="FD274" s="61"/>
      <c r="FE274" s="61"/>
      <c r="FF274" s="61"/>
      <c r="FG274" s="61"/>
      <c r="FH274" s="61"/>
      <c r="FI274" s="61"/>
      <c r="FJ274" s="61"/>
      <c r="FK274" s="61"/>
      <c r="FL274" s="61"/>
      <c r="FM274" s="61"/>
      <c r="FN274" s="61"/>
      <c r="FO274" s="61"/>
      <c r="FP274" s="61"/>
      <c r="FQ274" s="61"/>
      <c r="FR274" s="61"/>
      <c r="FS274" s="61"/>
      <c r="FT274" s="61"/>
      <c r="FU274" s="61"/>
      <c r="FV274" s="61"/>
      <c r="FW274" s="61"/>
      <c r="FX274" s="61"/>
      <c r="FY274" s="61"/>
      <c r="FZ274" s="61"/>
      <c r="GA274" s="61"/>
      <c r="GB274" s="61"/>
      <c r="GC274" s="61"/>
      <c r="GD274" s="61"/>
      <c r="GE274" s="61"/>
      <c r="GF274" s="61"/>
      <c r="GG274" s="61"/>
      <c r="GH274" s="61"/>
      <c r="GI274" s="61"/>
      <c r="GJ274" s="61"/>
      <c r="GK274" s="61"/>
      <c r="GL274" s="61"/>
      <c r="GM274" s="61"/>
      <c r="GN274" s="61"/>
      <c r="GO274" s="61"/>
      <c r="GP274" s="61"/>
      <c r="GQ274" s="61"/>
      <c r="GR274" s="61"/>
      <c r="GS274" s="61"/>
      <c r="GT274" s="61"/>
      <c r="GU274" s="61"/>
      <c r="GV274" s="61"/>
      <c r="GW274" s="61"/>
      <c r="GX274" s="61"/>
      <c r="GY274" s="61"/>
      <c r="GZ274" s="61"/>
      <c r="HA274" s="61"/>
      <c r="HB274" s="61"/>
      <c r="HC274" s="61"/>
      <c r="HD274" s="61"/>
      <c r="HE274" s="61"/>
      <c r="HF274" s="61"/>
      <c r="HG274" s="61"/>
      <c r="HH274" s="61"/>
      <c r="HI274" s="61"/>
      <c r="HJ274" s="61"/>
      <c r="HK274" s="61"/>
      <c r="HL274" s="61"/>
      <c r="HM274" s="61"/>
      <c r="HN274" s="61"/>
      <c r="HO274" s="61"/>
      <c r="HP274" s="61"/>
      <c r="HQ274" s="61"/>
      <c r="HR274" s="61"/>
      <c r="HS274" s="61"/>
      <c r="HT274" s="61"/>
      <c r="HU274" s="61"/>
      <c r="HV274" s="61"/>
      <c r="HW274" s="61"/>
      <c r="HX274" s="61"/>
      <c r="HY274" s="61"/>
      <c r="HZ274" s="61"/>
      <c r="IA274" s="61"/>
      <c r="IB274" s="61"/>
      <c r="IC274" s="61"/>
      <c r="ID274" s="61"/>
      <c r="IE274" s="61"/>
      <c r="IF274" s="61"/>
      <c r="IG274" s="61"/>
      <c r="IH274" s="61"/>
      <c r="II274" s="61"/>
      <c r="IJ274" s="61"/>
      <c r="IK274" s="61"/>
    </row>
    <row r="275" spans="1:245" ht="31.5" hidden="1" outlineLevel="1">
      <c r="A275" s="180">
        <v>8</v>
      </c>
      <c r="B275" s="180"/>
      <c r="C275" s="181"/>
      <c r="D275" s="185" t="s">
        <v>708</v>
      </c>
      <c r="E275" s="183">
        <f t="shared" si="9"/>
        <v>2002.4178</v>
      </c>
      <c r="F275" s="183">
        <v>2002.4178</v>
      </c>
      <c r="G275" s="183">
        <v>0</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B275" s="61"/>
      <c r="FC275" s="61"/>
      <c r="FD275" s="61"/>
      <c r="FE275" s="61"/>
      <c r="FF275" s="61"/>
      <c r="FG275" s="61"/>
      <c r="FH275" s="61"/>
      <c r="FI275" s="61"/>
      <c r="FJ275" s="61"/>
      <c r="FK275" s="61"/>
      <c r="FL275" s="61"/>
      <c r="FM275" s="61"/>
      <c r="FN275" s="61"/>
      <c r="FO275" s="61"/>
      <c r="FP275" s="61"/>
      <c r="FQ275" s="61"/>
      <c r="FR275" s="61"/>
      <c r="FS275" s="61"/>
      <c r="FT275" s="61"/>
      <c r="FU275" s="61"/>
      <c r="FV275" s="61"/>
      <c r="FW275" s="61"/>
      <c r="FX275" s="61"/>
      <c r="FY275" s="61"/>
      <c r="FZ275" s="61"/>
      <c r="GA275" s="61"/>
      <c r="GB275" s="61"/>
      <c r="GC275" s="61"/>
      <c r="GD275" s="61"/>
      <c r="GE275" s="61"/>
      <c r="GF275" s="61"/>
      <c r="GG275" s="61"/>
      <c r="GH275" s="61"/>
      <c r="GI275" s="61"/>
      <c r="GJ275" s="61"/>
      <c r="GK275" s="61"/>
      <c r="GL275" s="61"/>
      <c r="GM275" s="61"/>
      <c r="GN275" s="61"/>
      <c r="GO275" s="61"/>
      <c r="GP275" s="61"/>
      <c r="GQ275" s="61"/>
      <c r="GR275" s="61"/>
      <c r="GS275" s="61"/>
      <c r="GT275" s="61"/>
      <c r="GU275" s="61"/>
      <c r="GV275" s="61"/>
      <c r="GW275" s="61"/>
      <c r="GX275" s="61"/>
      <c r="GY275" s="61"/>
      <c r="GZ275" s="61"/>
      <c r="HA275" s="61"/>
      <c r="HB275" s="61"/>
      <c r="HC275" s="61"/>
      <c r="HD275" s="61"/>
      <c r="HE275" s="61"/>
      <c r="HF275" s="61"/>
      <c r="HG275" s="61"/>
      <c r="HH275" s="61"/>
      <c r="HI275" s="61"/>
      <c r="HJ275" s="61"/>
      <c r="HK275" s="61"/>
      <c r="HL275" s="61"/>
      <c r="HM275" s="61"/>
      <c r="HN275" s="61"/>
      <c r="HO275" s="61"/>
      <c r="HP275" s="61"/>
      <c r="HQ275" s="61"/>
      <c r="HR275" s="61"/>
      <c r="HS275" s="61"/>
      <c r="HT275" s="61"/>
      <c r="HU275" s="61"/>
      <c r="HV275" s="61"/>
      <c r="HW275" s="61"/>
      <c r="HX275" s="61"/>
      <c r="HY275" s="61"/>
      <c r="HZ275" s="61"/>
      <c r="IA275" s="61"/>
      <c r="IB275" s="61"/>
      <c r="IC275" s="61"/>
      <c r="ID275" s="61"/>
      <c r="IE275" s="61"/>
      <c r="IF275" s="61"/>
      <c r="IG275" s="61"/>
      <c r="IH275" s="61"/>
      <c r="II275" s="61"/>
      <c r="IJ275" s="61"/>
      <c r="IK275" s="61"/>
    </row>
    <row r="276" spans="1:245" ht="15.75" hidden="1" outlineLevel="1">
      <c r="A276" s="180">
        <v>9</v>
      </c>
      <c r="B276" s="180"/>
      <c r="C276" s="181"/>
      <c r="D276" s="185" t="s">
        <v>709</v>
      </c>
      <c r="E276" s="183">
        <f t="shared" si="9"/>
        <v>0.06999999999970896</v>
      </c>
      <c r="F276" s="183">
        <v>0.06999999999970896</v>
      </c>
      <c r="G276" s="183"/>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c r="FB276" s="61"/>
      <c r="FC276" s="61"/>
      <c r="FD276" s="61"/>
      <c r="FE276" s="61"/>
      <c r="FF276" s="61"/>
      <c r="FG276" s="61"/>
      <c r="FH276" s="61"/>
      <c r="FI276" s="61"/>
      <c r="FJ276" s="61"/>
      <c r="FK276" s="61"/>
      <c r="FL276" s="61"/>
      <c r="FM276" s="61"/>
      <c r="FN276" s="61"/>
      <c r="FO276" s="61"/>
      <c r="FP276" s="61"/>
      <c r="FQ276" s="61"/>
      <c r="FR276" s="61"/>
      <c r="FS276" s="61"/>
      <c r="FT276" s="61"/>
      <c r="FU276" s="61"/>
      <c r="FV276" s="61"/>
      <c r="FW276" s="61"/>
      <c r="FX276" s="61"/>
      <c r="FY276" s="61"/>
      <c r="FZ276" s="61"/>
      <c r="GA276" s="61"/>
      <c r="GB276" s="61"/>
      <c r="GC276" s="61"/>
      <c r="GD276" s="61"/>
      <c r="GE276" s="61"/>
      <c r="GF276" s="61"/>
      <c r="GG276" s="61"/>
      <c r="GH276" s="61"/>
      <c r="GI276" s="61"/>
      <c r="GJ276" s="61"/>
      <c r="GK276" s="61"/>
      <c r="GL276" s="61"/>
      <c r="GM276" s="61"/>
      <c r="GN276" s="61"/>
      <c r="GO276" s="61"/>
      <c r="GP276" s="61"/>
      <c r="GQ276" s="61"/>
      <c r="GR276" s="61"/>
      <c r="GS276" s="61"/>
      <c r="GT276" s="61"/>
      <c r="GU276" s="61"/>
      <c r="GV276" s="61"/>
      <c r="GW276" s="61"/>
      <c r="GX276" s="61"/>
      <c r="GY276" s="61"/>
      <c r="GZ276" s="61"/>
      <c r="HA276" s="61"/>
      <c r="HB276" s="61"/>
      <c r="HC276" s="61"/>
      <c r="HD276" s="61"/>
      <c r="HE276" s="61"/>
      <c r="HF276" s="61"/>
      <c r="HG276" s="61"/>
      <c r="HH276" s="61"/>
      <c r="HI276" s="61"/>
      <c r="HJ276" s="61"/>
      <c r="HK276" s="61"/>
      <c r="HL276" s="61"/>
      <c r="HM276" s="61"/>
      <c r="HN276" s="61"/>
      <c r="HO276" s="61"/>
      <c r="HP276" s="61"/>
      <c r="HQ276" s="61"/>
      <c r="HR276" s="61"/>
      <c r="HS276" s="61"/>
      <c r="HT276" s="61"/>
      <c r="HU276" s="61"/>
      <c r="HV276" s="61"/>
      <c r="HW276" s="61"/>
      <c r="HX276" s="61"/>
      <c r="HY276" s="61"/>
      <c r="HZ276" s="61"/>
      <c r="IA276" s="61"/>
      <c r="IB276" s="61"/>
      <c r="IC276" s="61"/>
      <c r="ID276" s="61"/>
      <c r="IE276" s="61"/>
      <c r="IF276" s="61"/>
      <c r="IG276" s="61"/>
      <c r="IH276" s="61"/>
      <c r="II276" s="61"/>
      <c r="IJ276" s="61"/>
      <c r="IK276" s="61"/>
    </row>
    <row r="277" spans="1:245" ht="15.75" hidden="1" outlineLevel="1">
      <c r="A277" s="180">
        <v>10</v>
      </c>
      <c r="B277" s="180"/>
      <c r="C277" s="181"/>
      <c r="D277" s="185" t="s">
        <v>710</v>
      </c>
      <c r="E277" s="183">
        <f t="shared" si="9"/>
        <v>0.09000000000014552</v>
      </c>
      <c r="F277" s="183">
        <v>0.09000000000014552</v>
      </c>
      <c r="G277" s="183"/>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c r="FO277" s="67"/>
      <c r="FP277" s="67"/>
      <c r="FQ277" s="67"/>
      <c r="FR277" s="67"/>
      <c r="FS277" s="67"/>
      <c r="FT277" s="67"/>
      <c r="FU277" s="67"/>
      <c r="FV277" s="67"/>
      <c r="FW277" s="67"/>
      <c r="FX277" s="67"/>
      <c r="FY277" s="67"/>
      <c r="FZ277" s="67"/>
      <c r="GA277" s="67"/>
      <c r="GB277" s="67"/>
      <c r="GC277" s="67"/>
      <c r="GD277" s="67"/>
      <c r="GE277" s="67"/>
      <c r="GF277" s="67"/>
      <c r="GG277" s="67"/>
      <c r="GH277" s="67"/>
      <c r="GI277" s="67"/>
      <c r="GJ277" s="67"/>
      <c r="GK277" s="67"/>
      <c r="GL277" s="67"/>
      <c r="GM277" s="67"/>
      <c r="GN277" s="67"/>
      <c r="GO277" s="67"/>
      <c r="GP277" s="67"/>
      <c r="GQ277" s="67"/>
      <c r="GR277" s="67"/>
      <c r="GS277" s="67"/>
      <c r="GT277" s="67"/>
      <c r="GU277" s="67"/>
      <c r="GV277" s="67"/>
      <c r="GW277" s="67"/>
      <c r="GX277" s="67"/>
      <c r="GY277" s="67"/>
      <c r="GZ277" s="67"/>
      <c r="HA277" s="67"/>
      <c r="HB277" s="67"/>
      <c r="HC277" s="67"/>
      <c r="HD277" s="67"/>
      <c r="HE277" s="67"/>
      <c r="HF277" s="67"/>
      <c r="HG277" s="67"/>
      <c r="HH277" s="67"/>
      <c r="HI277" s="67"/>
      <c r="HJ277" s="67"/>
      <c r="HK277" s="67"/>
      <c r="HL277" s="67"/>
      <c r="HM277" s="67"/>
      <c r="HN277" s="67"/>
      <c r="HO277" s="67"/>
      <c r="HP277" s="67"/>
      <c r="HQ277" s="67"/>
      <c r="HR277" s="67"/>
      <c r="HS277" s="67"/>
      <c r="HT277" s="67"/>
      <c r="HU277" s="67"/>
      <c r="HV277" s="67"/>
      <c r="HW277" s="67"/>
      <c r="HX277" s="67"/>
      <c r="HY277" s="67"/>
      <c r="HZ277" s="67"/>
      <c r="IA277" s="67"/>
      <c r="IB277" s="67"/>
      <c r="IC277" s="67"/>
      <c r="ID277" s="67"/>
      <c r="IE277" s="67"/>
      <c r="IF277" s="67"/>
      <c r="IG277" s="67"/>
      <c r="IH277" s="67"/>
      <c r="II277" s="67"/>
      <c r="IJ277" s="67"/>
      <c r="IK277" s="67"/>
    </row>
    <row r="278" spans="1:245" ht="15.75" hidden="1" outlineLevel="1">
      <c r="A278" s="180">
        <v>11</v>
      </c>
      <c r="B278" s="180"/>
      <c r="C278" s="181"/>
      <c r="D278" s="185" t="s">
        <v>711</v>
      </c>
      <c r="E278" s="183">
        <f t="shared" si="9"/>
        <v>0.37899999999982015</v>
      </c>
      <c r="F278" s="183">
        <v>0.37899999999982015</v>
      </c>
      <c r="G278" s="183"/>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c r="FO278" s="67"/>
      <c r="FP278" s="67"/>
      <c r="FQ278" s="67"/>
      <c r="FR278" s="67"/>
      <c r="FS278" s="67"/>
      <c r="FT278" s="67"/>
      <c r="FU278" s="67"/>
      <c r="FV278" s="67"/>
      <c r="FW278" s="67"/>
      <c r="FX278" s="67"/>
      <c r="FY278" s="67"/>
      <c r="FZ278" s="67"/>
      <c r="GA278" s="67"/>
      <c r="GB278" s="67"/>
      <c r="GC278" s="67"/>
      <c r="GD278" s="67"/>
      <c r="GE278" s="67"/>
      <c r="GF278" s="67"/>
      <c r="GG278" s="67"/>
      <c r="GH278" s="67"/>
      <c r="GI278" s="67"/>
      <c r="GJ278" s="67"/>
      <c r="GK278" s="67"/>
      <c r="GL278" s="67"/>
      <c r="GM278" s="67"/>
      <c r="GN278" s="67"/>
      <c r="GO278" s="67"/>
      <c r="GP278" s="67"/>
      <c r="GQ278" s="67"/>
      <c r="GR278" s="67"/>
      <c r="GS278" s="67"/>
      <c r="GT278" s="67"/>
      <c r="GU278" s="67"/>
      <c r="GV278" s="67"/>
      <c r="GW278" s="67"/>
      <c r="GX278" s="67"/>
      <c r="GY278" s="67"/>
      <c r="GZ278" s="67"/>
      <c r="HA278" s="67"/>
      <c r="HB278" s="67"/>
      <c r="HC278" s="67"/>
      <c r="HD278" s="67"/>
      <c r="HE278" s="67"/>
      <c r="HF278" s="67"/>
      <c r="HG278" s="67"/>
      <c r="HH278" s="67"/>
      <c r="HI278" s="67"/>
      <c r="HJ278" s="67"/>
      <c r="HK278" s="67"/>
      <c r="HL278" s="67"/>
      <c r="HM278" s="67"/>
      <c r="HN278" s="67"/>
      <c r="HO278" s="67"/>
      <c r="HP278" s="67"/>
      <c r="HQ278" s="67"/>
      <c r="HR278" s="67"/>
      <c r="HS278" s="67"/>
      <c r="HT278" s="67"/>
      <c r="HU278" s="67"/>
      <c r="HV278" s="67"/>
      <c r="HW278" s="67"/>
      <c r="HX278" s="67"/>
      <c r="HY278" s="67"/>
      <c r="HZ278" s="67"/>
      <c r="IA278" s="67"/>
      <c r="IB278" s="67"/>
      <c r="IC278" s="67"/>
      <c r="ID278" s="67"/>
      <c r="IE278" s="67"/>
      <c r="IF278" s="67"/>
      <c r="IG278" s="67"/>
      <c r="IH278" s="67"/>
      <c r="II278" s="67"/>
      <c r="IJ278" s="67"/>
      <c r="IK278" s="67"/>
    </row>
    <row r="279" spans="1:245" ht="15.75" hidden="1" outlineLevel="1">
      <c r="A279" s="180">
        <v>12</v>
      </c>
      <c r="B279" s="180"/>
      <c r="C279" s="181"/>
      <c r="D279" s="185" t="s">
        <v>712</v>
      </c>
      <c r="E279" s="183">
        <f t="shared" si="9"/>
        <v>49.48199999999997</v>
      </c>
      <c r="F279" s="183">
        <v>49.48199999999997</v>
      </c>
      <c r="G279" s="183"/>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c r="FO279" s="67"/>
      <c r="FP279" s="67"/>
      <c r="FQ279" s="67"/>
      <c r="FR279" s="67"/>
      <c r="FS279" s="67"/>
      <c r="FT279" s="67"/>
      <c r="FU279" s="67"/>
      <c r="FV279" s="67"/>
      <c r="FW279" s="67"/>
      <c r="FX279" s="67"/>
      <c r="FY279" s="67"/>
      <c r="FZ279" s="67"/>
      <c r="GA279" s="67"/>
      <c r="GB279" s="67"/>
      <c r="GC279" s="67"/>
      <c r="GD279" s="67"/>
      <c r="GE279" s="67"/>
      <c r="GF279" s="67"/>
      <c r="GG279" s="67"/>
      <c r="GH279" s="67"/>
      <c r="GI279" s="67"/>
      <c r="GJ279" s="67"/>
      <c r="GK279" s="67"/>
      <c r="GL279" s="67"/>
      <c r="GM279" s="67"/>
      <c r="GN279" s="67"/>
      <c r="GO279" s="67"/>
      <c r="GP279" s="67"/>
      <c r="GQ279" s="67"/>
      <c r="GR279" s="67"/>
      <c r="GS279" s="67"/>
      <c r="GT279" s="67"/>
      <c r="GU279" s="67"/>
      <c r="GV279" s="67"/>
      <c r="GW279" s="67"/>
      <c r="GX279" s="67"/>
      <c r="GY279" s="67"/>
      <c r="GZ279" s="67"/>
      <c r="HA279" s="67"/>
      <c r="HB279" s="67"/>
      <c r="HC279" s="67"/>
      <c r="HD279" s="67"/>
      <c r="HE279" s="67"/>
      <c r="HF279" s="67"/>
      <c r="HG279" s="67"/>
      <c r="HH279" s="67"/>
      <c r="HI279" s="67"/>
      <c r="HJ279" s="67"/>
      <c r="HK279" s="67"/>
      <c r="HL279" s="67"/>
      <c r="HM279" s="67"/>
      <c r="HN279" s="67"/>
      <c r="HO279" s="67"/>
      <c r="HP279" s="67"/>
      <c r="HQ279" s="67"/>
      <c r="HR279" s="67"/>
      <c r="HS279" s="67"/>
      <c r="HT279" s="67"/>
      <c r="HU279" s="67"/>
      <c r="HV279" s="67"/>
      <c r="HW279" s="67"/>
      <c r="HX279" s="67"/>
      <c r="HY279" s="67"/>
      <c r="HZ279" s="67"/>
      <c r="IA279" s="67"/>
      <c r="IB279" s="67"/>
      <c r="IC279" s="67"/>
      <c r="ID279" s="67"/>
      <c r="IE279" s="67"/>
      <c r="IF279" s="67"/>
      <c r="IG279" s="67"/>
      <c r="IH279" s="67"/>
      <c r="II279" s="67"/>
      <c r="IJ279" s="67"/>
      <c r="IK279" s="67"/>
    </row>
    <row r="280" spans="1:245" ht="15.75" hidden="1" outlineLevel="1">
      <c r="A280" s="180">
        <v>13</v>
      </c>
      <c r="B280" s="180"/>
      <c r="C280" s="181"/>
      <c r="D280" s="185" t="s">
        <v>439</v>
      </c>
      <c r="E280" s="183">
        <f t="shared" si="9"/>
        <v>35.6930000000001</v>
      </c>
      <c r="F280" s="183">
        <v>35.6930000000001</v>
      </c>
      <c r="G280" s="183"/>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c r="FO280" s="67"/>
      <c r="FP280" s="67"/>
      <c r="FQ280" s="67"/>
      <c r="FR280" s="67"/>
      <c r="FS280" s="67"/>
      <c r="FT280" s="67"/>
      <c r="FU280" s="67"/>
      <c r="FV280" s="67"/>
      <c r="FW280" s="67"/>
      <c r="FX280" s="67"/>
      <c r="FY280" s="67"/>
      <c r="FZ280" s="67"/>
      <c r="GA280" s="67"/>
      <c r="GB280" s="67"/>
      <c r="GC280" s="67"/>
      <c r="GD280" s="67"/>
      <c r="GE280" s="67"/>
      <c r="GF280" s="67"/>
      <c r="GG280" s="67"/>
      <c r="GH280" s="67"/>
      <c r="GI280" s="67"/>
      <c r="GJ280" s="67"/>
      <c r="GK280" s="67"/>
      <c r="GL280" s="67"/>
      <c r="GM280" s="67"/>
      <c r="GN280" s="67"/>
      <c r="GO280" s="67"/>
      <c r="GP280" s="67"/>
      <c r="GQ280" s="67"/>
      <c r="GR280" s="67"/>
      <c r="GS280" s="67"/>
      <c r="GT280" s="67"/>
      <c r="GU280" s="67"/>
      <c r="GV280" s="67"/>
      <c r="GW280" s="67"/>
      <c r="GX280" s="67"/>
      <c r="GY280" s="67"/>
      <c r="GZ280" s="67"/>
      <c r="HA280" s="67"/>
      <c r="HB280" s="67"/>
      <c r="HC280" s="67"/>
      <c r="HD280" s="67"/>
      <c r="HE280" s="67"/>
      <c r="HF280" s="67"/>
      <c r="HG280" s="67"/>
      <c r="HH280" s="67"/>
      <c r="HI280" s="67"/>
      <c r="HJ280" s="67"/>
      <c r="HK280" s="67"/>
      <c r="HL280" s="67"/>
      <c r="HM280" s="67"/>
      <c r="HN280" s="67"/>
      <c r="HO280" s="67"/>
      <c r="HP280" s="67"/>
      <c r="HQ280" s="67"/>
      <c r="HR280" s="67"/>
      <c r="HS280" s="67"/>
      <c r="HT280" s="67"/>
      <c r="HU280" s="67"/>
      <c r="HV280" s="67"/>
      <c r="HW280" s="67"/>
      <c r="HX280" s="67"/>
      <c r="HY280" s="67"/>
      <c r="HZ280" s="67"/>
      <c r="IA280" s="67"/>
      <c r="IB280" s="67"/>
      <c r="IC280" s="67"/>
      <c r="ID280" s="67"/>
      <c r="IE280" s="67"/>
      <c r="IF280" s="67"/>
      <c r="IG280" s="67"/>
      <c r="IH280" s="67"/>
      <c r="II280" s="67"/>
      <c r="IJ280" s="67"/>
      <c r="IK280" s="67"/>
    </row>
    <row r="281" spans="1:245" ht="31.5" hidden="1" outlineLevel="1">
      <c r="A281" s="180">
        <v>14</v>
      </c>
      <c r="B281" s="180"/>
      <c r="C281" s="181"/>
      <c r="D281" s="185" t="s">
        <v>713</v>
      </c>
      <c r="E281" s="183">
        <f t="shared" si="9"/>
        <v>3197.224</v>
      </c>
      <c r="F281" s="183">
        <v>2997.224</v>
      </c>
      <c r="G281" s="183">
        <v>200</v>
      </c>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c r="FO281" s="67"/>
      <c r="FP281" s="67"/>
      <c r="FQ281" s="67"/>
      <c r="FR281" s="67"/>
      <c r="FS281" s="67"/>
      <c r="FT281" s="67"/>
      <c r="FU281" s="67"/>
      <c r="FV281" s="67"/>
      <c r="FW281" s="67"/>
      <c r="FX281" s="67"/>
      <c r="FY281" s="67"/>
      <c r="FZ281" s="67"/>
      <c r="GA281" s="67"/>
      <c r="GB281" s="67"/>
      <c r="GC281" s="67"/>
      <c r="GD281" s="67"/>
      <c r="GE281" s="67"/>
      <c r="GF281" s="67"/>
      <c r="GG281" s="67"/>
      <c r="GH281" s="67"/>
      <c r="GI281" s="67"/>
      <c r="GJ281" s="67"/>
      <c r="GK281" s="67"/>
      <c r="GL281" s="67"/>
      <c r="GM281" s="67"/>
      <c r="GN281" s="67"/>
      <c r="GO281" s="67"/>
      <c r="GP281" s="67"/>
      <c r="GQ281" s="67"/>
      <c r="GR281" s="67"/>
      <c r="GS281" s="67"/>
      <c r="GT281" s="67"/>
      <c r="GU281" s="67"/>
      <c r="GV281" s="67"/>
      <c r="GW281" s="67"/>
      <c r="GX281" s="67"/>
      <c r="GY281" s="67"/>
      <c r="GZ281" s="67"/>
      <c r="HA281" s="67"/>
      <c r="HB281" s="67"/>
      <c r="HC281" s="67"/>
      <c r="HD281" s="67"/>
      <c r="HE281" s="67"/>
      <c r="HF281" s="67"/>
      <c r="HG281" s="67"/>
      <c r="HH281" s="67"/>
      <c r="HI281" s="67"/>
      <c r="HJ281" s="67"/>
      <c r="HK281" s="67"/>
      <c r="HL281" s="67"/>
      <c r="HM281" s="67"/>
      <c r="HN281" s="67"/>
      <c r="HO281" s="67"/>
      <c r="HP281" s="67"/>
      <c r="HQ281" s="67"/>
      <c r="HR281" s="67"/>
      <c r="HS281" s="67"/>
      <c r="HT281" s="67"/>
      <c r="HU281" s="67"/>
      <c r="HV281" s="67"/>
      <c r="HW281" s="67"/>
      <c r="HX281" s="67"/>
      <c r="HY281" s="67"/>
      <c r="HZ281" s="67"/>
      <c r="IA281" s="67"/>
      <c r="IB281" s="67"/>
      <c r="IC281" s="67"/>
      <c r="ID281" s="67"/>
      <c r="IE281" s="67"/>
      <c r="IF281" s="67"/>
      <c r="IG281" s="67"/>
      <c r="IH281" s="67"/>
      <c r="II281" s="67"/>
      <c r="IJ281" s="67"/>
      <c r="IK281" s="67"/>
    </row>
    <row r="282" spans="1:245" ht="31.5" hidden="1" outlineLevel="1">
      <c r="A282" s="180">
        <v>15</v>
      </c>
      <c r="B282" s="180"/>
      <c r="C282" s="181"/>
      <c r="D282" s="185" t="s">
        <v>714</v>
      </c>
      <c r="E282" s="183">
        <f t="shared" si="9"/>
        <v>6088.817</v>
      </c>
      <c r="F282" s="183">
        <v>5048.817</v>
      </c>
      <c r="G282" s="183">
        <v>1040</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c r="FB282" s="61"/>
      <c r="FC282" s="61"/>
      <c r="FD282" s="61"/>
      <c r="FE282" s="61"/>
      <c r="FF282" s="61"/>
      <c r="FG282" s="61"/>
      <c r="FH282" s="61"/>
      <c r="FI282" s="61"/>
      <c r="FJ282" s="61"/>
      <c r="FK282" s="61"/>
      <c r="FL282" s="61"/>
      <c r="FM282" s="61"/>
      <c r="FN282" s="61"/>
      <c r="FO282" s="61"/>
      <c r="FP282" s="61"/>
      <c r="FQ282" s="61"/>
      <c r="FR282" s="61"/>
      <c r="FS282" s="61"/>
      <c r="FT282" s="61"/>
      <c r="FU282" s="61"/>
      <c r="FV282" s="61"/>
      <c r="FW282" s="61"/>
      <c r="FX282" s="61"/>
      <c r="FY282" s="61"/>
      <c r="FZ282" s="61"/>
      <c r="GA282" s="61"/>
      <c r="GB282" s="61"/>
      <c r="GC282" s="61"/>
      <c r="GD282" s="61"/>
      <c r="GE282" s="61"/>
      <c r="GF282" s="61"/>
      <c r="GG282" s="61"/>
      <c r="GH282" s="61"/>
      <c r="GI282" s="61"/>
      <c r="GJ282" s="61"/>
      <c r="GK282" s="61"/>
      <c r="GL282" s="61"/>
      <c r="GM282" s="61"/>
      <c r="GN282" s="61"/>
      <c r="GO282" s="61"/>
      <c r="GP282" s="61"/>
      <c r="GQ282" s="61"/>
      <c r="GR282" s="61"/>
      <c r="GS282" s="61"/>
      <c r="GT282" s="61"/>
      <c r="GU282" s="61"/>
      <c r="GV282" s="61"/>
      <c r="GW282" s="61"/>
      <c r="GX282" s="61"/>
      <c r="GY282" s="61"/>
      <c r="GZ282" s="61"/>
      <c r="HA282" s="61"/>
      <c r="HB282" s="61"/>
      <c r="HC282" s="61"/>
      <c r="HD282" s="61"/>
      <c r="HE282" s="61"/>
      <c r="HF282" s="61"/>
      <c r="HG282" s="61"/>
      <c r="HH282" s="61"/>
      <c r="HI282" s="61"/>
      <c r="HJ282" s="61"/>
      <c r="HK282" s="61"/>
      <c r="HL282" s="61"/>
      <c r="HM282" s="61"/>
      <c r="HN282" s="61"/>
      <c r="HO282" s="61"/>
      <c r="HP282" s="61"/>
      <c r="HQ282" s="61"/>
      <c r="HR282" s="61"/>
      <c r="HS282" s="61"/>
      <c r="HT282" s="61"/>
      <c r="HU282" s="61"/>
      <c r="HV282" s="61"/>
      <c r="HW282" s="61"/>
      <c r="HX282" s="61"/>
      <c r="HY282" s="61"/>
      <c r="HZ282" s="61"/>
      <c r="IA282" s="61"/>
      <c r="IB282" s="61"/>
      <c r="IC282" s="61"/>
      <c r="ID282" s="61"/>
      <c r="IE282" s="61"/>
      <c r="IF282" s="61"/>
      <c r="IG282" s="61"/>
      <c r="IH282" s="61"/>
      <c r="II282" s="61"/>
      <c r="IJ282" s="61"/>
      <c r="IK282" s="61"/>
    </row>
    <row r="283" spans="1:245" ht="31.5" hidden="1" outlineLevel="1">
      <c r="A283" s="180">
        <v>16</v>
      </c>
      <c r="B283" s="180"/>
      <c r="C283" s="181"/>
      <c r="D283" s="185" t="s">
        <v>715</v>
      </c>
      <c r="E283" s="183">
        <f t="shared" si="9"/>
        <v>4850.876</v>
      </c>
      <c r="F283" s="183">
        <v>4850.876</v>
      </c>
      <c r="G283" s="183">
        <v>0</v>
      </c>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c r="FO283" s="67"/>
      <c r="FP283" s="67"/>
      <c r="FQ283" s="67"/>
      <c r="FR283" s="67"/>
      <c r="FS283" s="67"/>
      <c r="FT283" s="67"/>
      <c r="FU283" s="67"/>
      <c r="FV283" s="67"/>
      <c r="FW283" s="67"/>
      <c r="FX283" s="67"/>
      <c r="FY283" s="67"/>
      <c r="FZ283" s="67"/>
      <c r="GA283" s="67"/>
      <c r="GB283" s="67"/>
      <c r="GC283" s="67"/>
      <c r="GD283" s="67"/>
      <c r="GE283" s="67"/>
      <c r="GF283" s="67"/>
      <c r="GG283" s="67"/>
      <c r="GH283" s="67"/>
      <c r="GI283" s="67"/>
      <c r="GJ283" s="67"/>
      <c r="GK283" s="67"/>
      <c r="GL283" s="67"/>
      <c r="GM283" s="67"/>
      <c r="GN283" s="67"/>
      <c r="GO283" s="67"/>
      <c r="GP283" s="67"/>
      <c r="GQ283" s="67"/>
      <c r="GR283" s="67"/>
      <c r="GS283" s="67"/>
      <c r="GT283" s="67"/>
      <c r="GU283" s="67"/>
      <c r="GV283" s="67"/>
      <c r="GW283" s="67"/>
      <c r="GX283" s="67"/>
      <c r="GY283" s="67"/>
      <c r="GZ283" s="67"/>
      <c r="HA283" s="67"/>
      <c r="HB283" s="67"/>
      <c r="HC283" s="67"/>
      <c r="HD283" s="67"/>
      <c r="HE283" s="67"/>
      <c r="HF283" s="67"/>
      <c r="HG283" s="67"/>
      <c r="HH283" s="67"/>
      <c r="HI283" s="67"/>
      <c r="HJ283" s="67"/>
      <c r="HK283" s="67"/>
      <c r="HL283" s="67"/>
      <c r="HM283" s="67"/>
      <c r="HN283" s="67"/>
      <c r="HO283" s="67"/>
      <c r="HP283" s="67"/>
      <c r="HQ283" s="67"/>
      <c r="HR283" s="67"/>
      <c r="HS283" s="67"/>
      <c r="HT283" s="67"/>
      <c r="HU283" s="67"/>
      <c r="HV283" s="67"/>
      <c r="HW283" s="67"/>
      <c r="HX283" s="67"/>
      <c r="HY283" s="67"/>
      <c r="HZ283" s="67"/>
      <c r="IA283" s="67"/>
      <c r="IB283" s="67"/>
      <c r="IC283" s="67"/>
      <c r="ID283" s="67"/>
      <c r="IE283" s="67"/>
      <c r="IF283" s="67"/>
      <c r="IG283" s="67"/>
      <c r="IH283" s="67"/>
      <c r="II283" s="67"/>
      <c r="IJ283" s="67"/>
      <c r="IK283" s="67"/>
    </row>
    <row r="284" spans="1:245" ht="31.5" hidden="1" outlineLevel="1">
      <c r="A284" s="180">
        <v>17</v>
      </c>
      <c r="B284" s="180"/>
      <c r="C284" s="181"/>
      <c r="D284" s="185" t="s">
        <v>716</v>
      </c>
      <c r="E284" s="183">
        <f t="shared" si="9"/>
        <v>3286.7949999999996</v>
      </c>
      <c r="F284" s="183">
        <v>0.06999999999970896</v>
      </c>
      <c r="G284" s="183">
        <v>3286.725</v>
      </c>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c r="FO284" s="67"/>
      <c r="FP284" s="67"/>
      <c r="FQ284" s="67"/>
      <c r="FR284" s="67"/>
      <c r="FS284" s="67"/>
      <c r="FT284" s="67"/>
      <c r="FU284" s="67"/>
      <c r="FV284" s="67"/>
      <c r="FW284" s="67"/>
      <c r="FX284" s="67"/>
      <c r="FY284" s="67"/>
      <c r="FZ284" s="67"/>
      <c r="GA284" s="67"/>
      <c r="GB284" s="67"/>
      <c r="GC284" s="67"/>
      <c r="GD284" s="67"/>
      <c r="GE284" s="67"/>
      <c r="GF284" s="67"/>
      <c r="GG284" s="67"/>
      <c r="GH284" s="67"/>
      <c r="GI284" s="67"/>
      <c r="GJ284" s="67"/>
      <c r="GK284" s="67"/>
      <c r="GL284" s="67"/>
      <c r="GM284" s="67"/>
      <c r="GN284" s="67"/>
      <c r="GO284" s="67"/>
      <c r="GP284" s="67"/>
      <c r="GQ284" s="67"/>
      <c r="GR284" s="67"/>
      <c r="GS284" s="67"/>
      <c r="GT284" s="67"/>
      <c r="GU284" s="67"/>
      <c r="GV284" s="67"/>
      <c r="GW284" s="67"/>
      <c r="GX284" s="67"/>
      <c r="GY284" s="67"/>
      <c r="GZ284" s="67"/>
      <c r="HA284" s="67"/>
      <c r="HB284" s="67"/>
      <c r="HC284" s="67"/>
      <c r="HD284" s="67"/>
      <c r="HE284" s="67"/>
      <c r="HF284" s="67"/>
      <c r="HG284" s="67"/>
      <c r="HH284" s="67"/>
      <c r="HI284" s="67"/>
      <c r="HJ284" s="67"/>
      <c r="HK284" s="67"/>
      <c r="HL284" s="67"/>
      <c r="HM284" s="67"/>
      <c r="HN284" s="67"/>
      <c r="HO284" s="67"/>
      <c r="HP284" s="67"/>
      <c r="HQ284" s="67"/>
      <c r="HR284" s="67"/>
      <c r="HS284" s="67"/>
      <c r="HT284" s="67"/>
      <c r="HU284" s="67"/>
      <c r="HV284" s="67"/>
      <c r="HW284" s="67"/>
      <c r="HX284" s="67"/>
      <c r="HY284" s="67"/>
      <c r="HZ284" s="67"/>
      <c r="IA284" s="67"/>
      <c r="IB284" s="67"/>
      <c r="IC284" s="67"/>
      <c r="ID284" s="67"/>
      <c r="IE284" s="67"/>
      <c r="IF284" s="67"/>
      <c r="IG284" s="67"/>
      <c r="IH284" s="67"/>
      <c r="II284" s="67"/>
      <c r="IJ284" s="67"/>
      <c r="IK284" s="67"/>
    </row>
    <row r="285" spans="1:245" ht="31.5" hidden="1" outlineLevel="1">
      <c r="A285" s="180">
        <v>18</v>
      </c>
      <c r="B285" s="180"/>
      <c r="C285" s="181"/>
      <c r="D285" s="185" t="s">
        <v>717</v>
      </c>
      <c r="E285" s="183">
        <f t="shared" si="9"/>
        <v>6597.174</v>
      </c>
      <c r="F285" s="183">
        <v>5765.174</v>
      </c>
      <c r="G285" s="183">
        <v>832</v>
      </c>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c r="FO285" s="67"/>
      <c r="FP285" s="67"/>
      <c r="FQ285" s="67"/>
      <c r="FR285" s="67"/>
      <c r="FS285" s="67"/>
      <c r="FT285" s="67"/>
      <c r="FU285" s="67"/>
      <c r="FV285" s="67"/>
      <c r="FW285" s="67"/>
      <c r="FX285" s="67"/>
      <c r="FY285" s="67"/>
      <c r="FZ285" s="67"/>
      <c r="GA285" s="67"/>
      <c r="GB285" s="67"/>
      <c r="GC285" s="67"/>
      <c r="GD285" s="67"/>
      <c r="GE285" s="67"/>
      <c r="GF285" s="67"/>
      <c r="GG285" s="67"/>
      <c r="GH285" s="67"/>
      <c r="GI285" s="67"/>
      <c r="GJ285" s="67"/>
      <c r="GK285" s="67"/>
      <c r="GL285" s="67"/>
      <c r="GM285" s="67"/>
      <c r="GN285" s="67"/>
      <c r="GO285" s="67"/>
      <c r="GP285" s="67"/>
      <c r="GQ285" s="67"/>
      <c r="GR285" s="67"/>
      <c r="GS285" s="67"/>
      <c r="GT285" s="67"/>
      <c r="GU285" s="67"/>
      <c r="GV285" s="67"/>
      <c r="GW285" s="67"/>
      <c r="GX285" s="67"/>
      <c r="GY285" s="67"/>
      <c r="GZ285" s="67"/>
      <c r="HA285" s="67"/>
      <c r="HB285" s="67"/>
      <c r="HC285" s="67"/>
      <c r="HD285" s="67"/>
      <c r="HE285" s="67"/>
      <c r="HF285" s="67"/>
      <c r="HG285" s="67"/>
      <c r="HH285" s="67"/>
      <c r="HI285" s="67"/>
      <c r="HJ285" s="67"/>
      <c r="HK285" s="67"/>
      <c r="HL285" s="67"/>
      <c r="HM285" s="67"/>
      <c r="HN285" s="67"/>
      <c r="HO285" s="67"/>
      <c r="HP285" s="67"/>
      <c r="HQ285" s="67"/>
      <c r="HR285" s="67"/>
      <c r="HS285" s="67"/>
      <c r="HT285" s="67"/>
      <c r="HU285" s="67"/>
      <c r="HV285" s="67"/>
      <c r="HW285" s="67"/>
      <c r="HX285" s="67"/>
      <c r="HY285" s="67"/>
      <c r="HZ285" s="67"/>
      <c r="IA285" s="67"/>
      <c r="IB285" s="67"/>
      <c r="IC285" s="67"/>
      <c r="ID285" s="67"/>
      <c r="IE285" s="67"/>
      <c r="IF285" s="67"/>
      <c r="IG285" s="67"/>
      <c r="IH285" s="67"/>
      <c r="II285" s="67"/>
      <c r="IJ285" s="67"/>
      <c r="IK285" s="67"/>
    </row>
    <row r="286" spans="1:245" s="72" customFormat="1" ht="15.75" collapsed="1">
      <c r="A286" s="180" t="s">
        <v>718</v>
      </c>
      <c r="B286" s="180"/>
      <c r="C286" s="181"/>
      <c r="D286" s="188" t="s">
        <v>719</v>
      </c>
      <c r="E286" s="183">
        <f>SUBTOTAL(9,E287:E300)</f>
        <v>380.743</v>
      </c>
      <c r="F286" s="183">
        <f>SUBTOTAL(9,F287:F300)</f>
        <v>380.743</v>
      </c>
      <c r="G286" s="183">
        <f>SUBTOTAL(9,G287:G300)</f>
        <v>0</v>
      </c>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c r="AR286" s="74"/>
      <c r="AS286" s="74"/>
      <c r="AT286" s="74"/>
      <c r="AU286" s="74"/>
      <c r="AV286" s="74"/>
      <c r="AW286" s="74"/>
      <c r="AX286" s="74"/>
      <c r="AY286" s="74"/>
      <c r="AZ286" s="74"/>
      <c r="BA286" s="74"/>
      <c r="BB286" s="74"/>
      <c r="BC286" s="74"/>
      <c r="BD286" s="74"/>
      <c r="BE286" s="74"/>
      <c r="BF286" s="74"/>
      <c r="BG286" s="74"/>
      <c r="BH286" s="74"/>
      <c r="BI286" s="74"/>
      <c r="BJ286" s="74"/>
      <c r="BK286" s="74"/>
      <c r="BL286" s="74"/>
      <c r="BM286" s="74"/>
      <c r="BN286" s="74"/>
      <c r="BO286" s="74"/>
      <c r="BP286" s="74"/>
      <c r="BQ286" s="74"/>
      <c r="BR286" s="74"/>
      <c r="BS286" s="74"/>
      <c r="BT286" s="74"/>
      <c r="BU286" s="74"/>
      <c r="BV286" s="74"/>
      <c r="BW286" s="74"/>
      <c r="BX286" s="74"/>
      <c r="BY286" s="74"/>
      <c r="BZ286" s="74"/>
      <c r="CA286" s="74"/>
      <c r="CB286" s="74"/>
      <c r="CC286" s="74"/>
      <c r="CD286" s="74"/>
      <c r="CE286" s="74"/>
      <c r="CF286" s="74"/>
      <c r="CG286" s="74"/>
      <c r="CH286" s="74"/>
      <c r="CI286" s="74"/>
      <c r="CJ286" s="74"/>
      <c r="CK286" s="74"/>
      <c r="CL286" s="74"/>
      <c r="CM286" s="74"/>
      <c r="CN286" s="74"/>
      <c r="CO286" s="74"/>
      <c r="CP286" s="74"/>
      <c r="CQ286" s="74"/>
      <c r="CR286" s="74"/>
      <c r="CS286" s="74"/>
      <c r="CT286" s="74"/>
      <c r="CU286" s="74"/>
      <c r="CV286" s="74"/>
      <c r="CW286" s="74"/>
      <c r="CX286" s="74"/>
      <c r="CY286" s="74"/>
      <c r="CZ286" s="74"/>
      <c r="DA286" s="74"/>
      <c r="DB286" s="74"/>
      <c r="DC286" s="74"/>
      <c r="DD286" s="74"/>
      <c r="DE286" s="74"/>
      <c r="DF286" s="74"/>
      <c r="DG286" s="74"/>
      <c r="DH286" s="74"/>
      <c r="DI286" s="74"/>
      <c r="DJ286" s="74"/>
      <c r="DK286" s="74"/>
      <c r="DL286" s="74"/>
      <c r="DM286" s="74"/>
      <c r="DN286" s="74"/>
      <c r="DO286" s="74"/>
      <c r="DP286" s="74"/>
      <c r="DQ286" s="74"/>
      <c r="DR286" s="74"/>
      <c r="DS286" s="74"/>
      <c r="DT286" s="74"/>
      <c r="DU286" s="74"/>
      <c r="DV286" s="74"/>
      <c r="DW286" s="74"/>
      <c r="DX286" s="74"/>
      <c r="DY286" s="74"/>
      <c r="DZ286" s="74"/>
      <c r="EA286" s="74"/>
      <c r="EB286" s="74"/>
      <c r="EC286" s="74"/>
      <c r="ED286" s="74"/>
      <c r="EE286" s="74"/>
      <c r="EF286" s="74"/>
      <c r="EG286" s="74"/>
      <c r="EH286" s="74"/>
      <c r="EI286" s="74"/>
      <c r="EJ286" s="74"/>
      <c r="EK286" s="74"/>
      <c r="EL286" s="74"/>
      <c r="EM286" s="74"/>
      <c r="EN286" s="74"/>
      <c r="EO286" s="74"/>
      <c r="EP286" s="74"/>
      <c r="EQ286" s="74"/>
      <c r="ER286" s="74"/>
      <c r="ES286" s="74"/>
      <c r="ET286" s="74"/>
      <c r="EU286" s="74"/>
      <c r="EV286" s="74"/>
      <c r="EW286" s="74"/>
      <c r="EX286" s="74"/>
      <c r="EY286" s="74"/>
      <c r="EZ286" s="74"/>
      <c r="FA286" s="74"/>
      <c r="FB286" s="74"/>
      <c r="FC286" s="74"/>
      <c r="FD286" s="74"/>
      <c r="FE286" s="74"/>
      <c r="FF286" s="74"/>
      <c r="FG286" s="74"/>
      <c r="FH286" s="74"/>
      <c r="FI286" s="74"/>
      <c r="FJ286" s="74"/>
      <c r="FK286" s="74"/>
      <c r="FL286" s="74"/>
      <c r="FM286" s="74"/>
      <c r="FN286" s="74"/>
      <c r="FO286" s="74"/>
      <c r="FP286" s="74"/>
      <c r="FQ286" s="74"/>
      <c r="FR286" s="74"/>
      <c r="FS286" s="74"/>
      <c r="FT286" s="74"/>
      <c r="FU286" s="74"/>
      <c r="FV286" s="74"/>
      <c r="FW286" s="74"/>
      <c r="FX286" s="74"/>
      <c r="FY286" s="74"/>
      <c r="FZ286" s="74"/>
      <c r="GA286" s="74"/>
      <c r="GB286" s="74"/>
      <c r="GC286" s="74"/>
      <c r="GD286" s="74"/>
      <c r="GE286" s="74"/>
      <c r="GF286" s="74"/>
      <c r="GG286" s="74"/>
      <c r="GH286" s="74"/>
      <c r="GI286" s="74"/>
      <c r="GJ286" s="74"/>
      <c r="GK286" s="74"/>
      <c r="GL286" s="74"/>
      <c r="GM286" s="74"/>
      <c r="GN286" s="74"/>
      <c r="GO286" s="74"/>
      <c r="GP286" s="74"/>
      <c r="GQ286" s="74"/>
      <c r="GR286" s="74"/>
      <c r="GS286" s="74"/>
      <c r="GT286" s="74"/>
      <c r="GU286" s="74"/>
      <c r="GV286" s="74"/>
      <c r="GW286" s="74"/>
      <c r="GX286" s="74"/>
      <c r="GY286" s="74"/>
      <c r="GZ286" s="74"/>
      <c r="HA286" s="74"/>
      <c r="HB286" s="74"/>
      <c r="HC286" s="74"/>
      <c r="HD286" s="74"/>
      <c r="HE286" s="74"/>
      <c r="HF286" s="74"/>
      <c r="HG286" s="74"/>
      <c r="HH286" s="74"/>
      <c r="HI286" s="74"/>
      <c r="HJ286" s="74"/>
      <c r="HK286" s="74"/>
      <c r="HL286" s="74"/>
      <c r="HM286" s="74"/>
      <c r="HN286" s="74"/>
      <c r="HO286" s="74"/>
      <c r="HP286" s="74"/>
      <c r="HQ286" s="74"/>
      <c r="HR286" s="74"/>
      <c r="HS286" s="74"/>
      <c r="HT286" s="74"/>
      <c r="HU286" s="74"/>
      <c r="HV286" s="74"/>
      <c r="HW286" s="74"/>
      <c r="HX286" s="74"/>
      <c r="HY286" s="74"/>
      <c r="HZ286" s="74"/>
      <c r="IA286" s="74"/>
      <c r="IB286" s="74"/>
      <c r="IC286" s="74"/>
      <c r="ID286" s="74"/>
      <c r="IE286" s="74"/>
      <c r="IF286" s="74"/>
      <c r="IG286" s="74"/>
      <c r="IH286" s="74"/>
      <c r="II286" s="74"/>
      <c r="IJ286" s="74"/>
      <c r="IK286" s="74"/>
    </row>
    <row r="287" spans="1:245" ht="15.75" hidden="1" outlineLevel="1">
      <c r="A287" s="179" t="s">
        <v>49</v>
      </c>
      <c r="B287" s="180"/>
      <c r="C287" s="181"/>
      <c r="D287" s="185" t="s">
        <v>720</v>
      </c>
      <c r="E287" s="183">
        <f>F287+G287</f>
        <v>88.27000000000002</v>
      </c>
      <c r="F287" s="183">
        <v>88.27000000000002</v>
      </c>
      <c r="G287" s="183"/>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c r="FO287" s="67"/>
      <c r="FP287" s="67"/>
      <c r="FQ287" s="67"/>
      <c r="FR287" s="67"/>
      <c r="FS287" s="67"/>
      <c r="FT287" s="67"/>
      <c r="FU287" s="67"/>
      <c r="FV287" s="67"/>
      <c r="FW287" s="67"/>
      <c r="FX287" s="67"/>
      <c r="FY287" s="67"/>
      <c r="FZ287" s="67"/>
      <c r="GA287" s="67"/>
      <c r="GB287" s="67"/>
      <c r="GC287" s="67"/>
      <c r="GD287" s="67"/>
      <c r="GE287" s="67"/>
      <c r="GF287" s="67"/>
      <c r="GG287" s="67"/>
      <c r="GH287" s="67"/>
      <c r="GI287" s="67"/>
      <c r="GJ287" s="67"/>
      <c r="GK287" s="67"/>
      <c r="GL287" s="67"/>
      <c r="GM287" s="67"/>
      <c r="GN287" s="67"/>
      <c r="GO287" s="67"/>
      <c r="GP287" s="67"/>
      <c r="GQ287" s="67"/>
      <c r="GR287" s="67"/>
      <c r="GS287" s="67"/>
      <c r="GT287" s="67"/>
      <c r="GU287" s="67"/>
      <c r="GV287" s="67"/>
      <c r="GW287" s="67"/>
      <c r="GX287" s="67"/>
      <c r="GY287" s="67"/>
      <c r="GZ287" s="67"/>
      <c r="HA287" s="67"/>
      <c r="HB287" s="67"/>
      <c r="HC287" s="67"/>
      <c r="HD287" s="67"/>
      <c r="HE287" s="67"/>
      <c r="HF287" s="67"/>
      <c r="HG287" s="67"/>
      <c r="HH287" s="67"/>
      <c r="HI287" s="67"/>
      <c r="HJ287" s="67"/>
      <c r="HK287" s="67"/>
      <c r="HL287" s="67"/>
      <c r="HM287" s="67"/>
      <c r="HN287" s="67"/>
      <c r="HO287" s="67"/>
      <c r="HP287" s="67"/>
      <c r="HQ287" s="67"/>
      <c r="HR287" s="67"/>
      <c r="HS287" s="67"/>
      <c r="HT287" s="67"/>
      <c r="HU287" s="67"/>
      <c r="HV287" s="67"/>
      <c r="HW287" s="67"/>
      <c r="HX287" s="67"/>
      <c r="HY287" s="67"/>
      <c r="HZ287" s="67"/>
      <c r="IA287" s="67"/>
      <c r="IB287" s="67"/>
      <c r="IC287" s="67"/>
      <c r="ID287" s="67"/>
      <c r="IE287" s="67"/>
      <c r="IF287" s="67"/>
      <c r="IG287" s="67"/>
      <c r="IH287" s="67"/>
      <c r="II287" s="67"/>
      <c r="IJ287" s="67"/>
      <c r="IK287" s="67"/>
    </row>
    <row r="288" spans="1:245" ht="15.75" hidden="1" outlineLevel="1">
      <c r="A288" s="179" t="s">
        <v>50</v>
      </c>
      <c r="B288" s="180"/>
      <c r="C288" s="181"/>
      <c r="D288" s="185" t="s">
        <v>721</v>
      </c>
      <c r="E288" s="183">
        <f aca="true" t="shared" si="10" ref="E288:E301">F288+G288</f>
        <v>114.18399999999988</v>
      </c>
      <c r="F288" s="183">
        <v>114.18399999999988</v>
      </c>
      <c r="G288" s="183"/>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c r="FO288" s="67"/>
      <c r="FP288" s="67"/>
      <c r="FQ288" s="67"/>
      <c r="FR288" s="67"/>
      <c r="FS288" s="67"/>
      <c r="FT288" s="67"/>
      <c r="FU288" s="67"/>
      <c r="FV288" s="67"/>
      <c r="FW288" s="67"/>
      <c r="FX288" s="67"/>
      <c r="FY288" s="67"/>
      <c r="FZ288" s="67"/>
      <c r="GA288" s="67"/>
      <c r="GB288" s="67"/>
      <c r="GC288" s="67"/>
      <c r="GD288" s="67"/>
      <c r="GE288" s="67"/>
      <c r="GF288" s="67"/>
      <c r="GG288" s="67"/>
      <c r="GH288" s="67"/>
      <c r="GI288" s="67"/>
      <c r="GJ288" s="67"/>
      <c r="GK288" s="67"/>
      <c r="GL288" s="67"/>
      <c r="GM288" s="67"/>
      <c r="GN288" s="67"/>
      <c r="GO288" s="67"/>
      <c r="GP288" s="67"/>
      <c r="GQ288" s="67"/>
      <c r="GR288" s="67"/>
      <c r="GS288" s="67"/>
      <c r="GT288" s="67"/>
      <c r="GU288" s="67"/>
      <c r="GV288" s="67"/>
      <c r="GW288" s="67"/>
      <c r="GX288" s="67"/>
      <c r="GY288" s="67"/>
      <c r="GZ288" s="67"/>
      <c r="HA288" s="67"/>
      <c r="HB288" s="67"/>
      <c r="HC288" s="67"/>
      <c r="HD288" s="67"/>
      <c r="HE288" s="67"/>
      <c r="HF288" s="67"/>
      <c r="HG288" s="67"/>
      <c r="HH288" s="67"/>
      <c r="HI288" s="67"/>
      <c r="HJ288" s="67"/>
      <c r="HK288" s="67"/>
      <c r="HL288" s="67"/>
      <c r="HM288" s="67"/>
      <c r="HN288" s="67"/>
      <c r="HO288" s="67"/>
      <c r="HP288" s="67"/>
      <c r="HQ288" s="67"/>
      <c r="HR288" s="67"/>
      <c r="HS288" s="67"/>
      <c r="HT288" s="67"/>
      <c r="HU288" s="67"/>
      <c r="HV288" s="67"/>
      <c r="HW288" s="67"/>
      <c r="HX288" s="67"/>
      <c r="HY288" s="67"/>
      <c r="HZ288" s="67"/>
      <c r="IA288" s="67"/>
      <c r="IB288" s="67"/>
      <c r="IC288" s="67"/>
      <c r="ID288" s="67"/>
      <c r="IE288" s="67"/>
      <c r="IF288" s="67"/>
      <c r="IG288" s="67"/>
      <c r="IH288" s="67"/>
      <c r="II288" s="67"/>
      <c r="IJ288" s="67"/>
      <c r="IK288" s="67"/>
    </row>
    <row r="289" spans="1:245" ht="15.75" hidden="1" outlineLevel="1">
      <c r="A289" s="179" t="s">
        <v>41</v>
      </c>
      <c r="B289" s="180"/>
      <c r="C289" s="181"/>
      <c r="D289" s="185" t="s">
        <v>722</v>
      </c>
      <c r="E289" s="183">
        <f t="shared" si="10"/>
        <v>106.05000000000007</v>
      </c>
      <c r="F289" s="183">
        <v>106.05000000000007</v>
      </c>
      <c r="G289" s="183"/>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c r="FO289" s="67"/>
      <c r="FP289" s="67"/>
      <c r="FQ289" s="67"/>
      <c r="FR289" s="67"/>
      <c r="FS289" s="67"/>
      <c r="FT289" s="67"/>
      <c r="FU289" s="67"/>
      <c r="FV289" s="67"/>
      <c r="FW289" s="67"/>
      <c r="FX289" s="67"/>
      <c r="FY289" s="67"/>
      <c r="FZ289" s="67"/>
      <c r="GA289" s="67"/>
      <c r="GB289" s="67"/>
      <c r="GC289" s="67"/>
      <c r="GD289" s="67"/>
      <c r="GE289" s="67"/>
      <c r="GF289" s="67"/>
      <c r="GG289" s="67"/>
      <c r="GH289" s="67"/>
      <c r="GI289" s="67"/>
      <c r="GJ289" s="67"/>
      <c r="GK289" s="67"/>
      <c r="GL289" s="67"/>
      <c r="GM289" s="67"/>
      <c r="GN289" s="67"/>
      <c r="GO289" s="67"/>
      <c r="GP289" s="67"/>
      <c r="GQ289" s="67"/>
      <c r="GR289" s="67"/>
      <c r="GS289" s="67"/>
      <c r="GT289" s="67"/>
      <c r="GU289" s="67"/>
      <c r="GV289" s="67"/>
      <c r="GW289" s="67"/>
      <c r="GX289" s="67"/>
      <c r="GY289" s="67"/>
      <c r="GZ289" s="67"/>
      <c r="HA289" s="67"/>
      <c r="HB289" s="67"/>
      <c r="HC289" s="67"/>
      <c r="HD289" s="67"/>
      <c r="HE289" s="67"/>
      <c r="HF289" s="67"/>
      <c r="HG289" s="67"/>
      <c r="HH289" s="67"/>
      <c r="HI289" s="67"/>
      <c r="HJ289" s="67"/>
      <c r="HK289" s="67"/>
      <c r="HL289" s="67"/>
      <c r="HM289" s="67"/>
      <c r="HN289" s="67"/>
      <c r="HO289" s="67"/>
      <c r="HP289" s="67"/>
      <c r="HQ289" s="67"/>
      <c r="HR289" s="67"/>
      <c r="HS289" s="67"/>
      <c r="HT289" s="67"/>
      <c r="HU289" s="67"/>
      <c r="HV289" s="67"/>
      <c r="HW289" s="67"/>
      <c r="HX289" s="67"/>
      <c r="HY289" s="67"/>
      <c r="HZ289" s="67"/>
      <c r="IA289" s="67"/>
      <c r="IB289" s="67"/>
      <c r="IC289" s="67"/>
      <c r="ID289" s="67"/>
      <c r="IE289" s="67"/>
      <c r="IF289" s="67"/>
      <c r="IG289" s="67"/>
      <c r="IH289" s="67"/>
      <c r="II289" s="67"/>
      <c r="IJ289" s="67"/>
      <c r="IK289" s="67"/>
    </row>
    <row r="290" spans="1:245" ht="31.5" hidden="1" outlineLevel="1">
      <c r="A290" s="179" t="s">
        <v>42</v>
      </c>
      <c r="B290" s="180"/>
      <c r="C290" s="181"/>
      <c r="D290" s="185" t="s">
        <v>723</v>
      </c>
      <c r="E290" s="183">
        <f t="shared" si="10"/>
        <v>14.355000000000098</v>
      </c>
      <c r="F290" s="183">
        <v>14.355000000000098</v>
      </c>
      <c r="G290" s="183"/>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c r="FO290" s="67"/>
      <c r="FP290" s="67"/>
      <c r="FQ290" s="67"/>
      <c r="FR290" s="67"/>
      <c r="FS290" s="67"/>
      <c r="FT290" s="67"/>
      <c r="FU290" s="67"/>
      <c r="FV290" s="67"/>
      <c r="FW290" s="67"/>
      <c r="FX290" s="67"/>
      <c r="FY290" s="67"/>
      <c r="FZ290" s="67"/>
      <c r="GA290" s="67"/>
      <c r="GB290" s="67"/>
      <c r="GC290" s="67"/>
      <c r="GD290" s="67"/>
      <c r="GE290" s="67"/>
      <c r="GF290" s="67"/>
      <c r="GG290" s="67"/>
      <c r="GH290" s="67"/>
      <c r="GI290" s="67"/>
      <c r="GJ290" s="67"/>
      <c r="GK290" s="67"/>
      <c r="GL290" s="67"/>
      <c r="GM290" s="67"/>
      <c r="GN290" s="67"/>
      <c r="GO290" s="67"/>
      <c r="GP290" s="67"/>
      <c r="GQ290" s="67"/>
      <c r="GR290" s="67"/>
      <c r="GS290" s="67"/>
      <c r="GT290" s="67"/>
      <c r="GU290" s="67"/>
      <c r="GV290" s="67"/>
      <c r="GW290" s="67"/>
      <c r="GX290" s="67"/>
      <c r="GY290" s="67"/>
      <c r="GZ290" s="67"/>
      <c r="HA290" s="67"/>
      <c r="HB290" s="67"/>
      <c r="HC290" s="67"/>
      <c r="HD290" s="67"/>
      <c r="HE290" s="67"/>
      <c r="HF290" s="67"/>
      <c r="HG290" s="67"/>
      <c r="HH290" s="67"/>
      <c r="HI290" s="67"/>
      <c r="HJ290" s="67"/>
      <c r="HK290" s="67"/>
      <c r="HL290" s="67"/>
      <c r="HM290" s="67"/>
      <c r="HN290" s="67"/>
      <c r="HO290" s="67"/>
      <c r="HP290" s="67"/>
      <c r="HQ290" s="67"/>
      <c r="HR290" s="67"/>
      <c r="HS290" s="67"/>
      <c r="HT290" s="67"/>
      <c r="HU290" s="67"/>
      <c r="HV290" s="67"/>
      <c r="HW290" s="67"/>
      <c r="HX290" s="67"/>
      <c r="HY290" s="67"/>
      <c r="HZ290" s="67"/>
      <c r="IA290" s="67"/>
      <c r="IB290" s="67"/>
      <c r="IC290" s="67"/>
      <c r="ID290" s="67"/>
      <c r="IE290" s="67"/>
      <c r="IF290" s="67"/>
      <c r="IG290" s="67"/>
      <c r="IH290" s="67"/>
      <c r="II290" s="67"/>
      <c r="IJ290" s="67"/>
      <c r="IK290" s="67"/>
    </row>
    <row r="291" spans="1:245" ht="31.5" hidden="1" outlineLevel="1">
      <c r="A291" s="179" t="s">
        <v>43</v>
      </c>
      <c r="B291" s="180"/>
      <c r="C291" s="181"/>
      <c r="D291" s="185" t="s">
        <v>724</v>
      </c>
      <c r="E291" s="183">
        <f t="shared" si="10"/>
        <v>3.1640000000000406</v>
      </c>
      <c r="F291" s="183">
        <v>3.1640000000000406</v>
      </c>
      <c r="G291" s="183"/>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c r="FO291" s="67"/>
      <c r="FP291" s="67"/>
      <c r="FQ291" s="67"/>
      <c r="FR291" s="67"/>
      <c r="FS291" s="67"/>
      <c r="FT291" s="67"/>
      <c r="FU291" s="67"/>
      <c r="FV291" s="67"/>
      <c r="FW291" s="67"/>
      <c r="FX291" s="67"/>
      <c r="FY291" s="67"/>
      <c r="FZ291" s="67"/>
      <c r="GA291" s="67"/>
      <c r="GB291" s="67"/>
      <c r="GC291" s="67"/>
      <c r="GD291" s="67"/>
      <c r="GE291" s="67"/>
      <c r="GF291" s="67"/>
      <c r="GG291" s="67"/>
      <c r="GH291" s="67"/>
      <c r="GI291" s="67"/>
      <c r="GJ291" s="67"/>
      <c r="GK291" s="67"/>
      <c r="GL291" s="67"/>
      <c r="GM291" s="67"/>
      <c r="GN291" s="67"/>
      <c r="GO291" s="67"/>
      <c r="GP291" s="67"/>
      <c r="GQ291" s="67"/>
      <c r="GR291" s="67"/>
      <c r="GS291" s="67"/>
      <c r="GT291" s="67"/>
      <c r="GU291" s="67"/>
      <c r="GV291" s="67"/>
      <c r="GW291" s="67"/>
      <c r="GX291" s="67"/>
      <c r="GY291" s="67"/>
      <c r="GZ291" s="67"/>
      <c r="HA291" s="67"/>
      <c r="HB291" s="67"/>
      <c r="HC291" s="67"/>
      <c r="HD291" s="67"/>
      <c r="HE291" s="67"/>
      <c r="HF291" s="67"/>
      <c r="HG291" s="67"/>
      <c r="HH291" s="67"/>
      <c r="HI291" s="67"/>
      <c r="HJ291" s="67"/>
      <c r="HK291" s="67"/>
      <c r="HL291" s="67"/>
      <c r="HM291" s="67"/>
      <c r="HN291" s="67"/>
      <c r="HO291" s="67"/>
      <c r="HP291" s="67"/>
      <c r="HQ291" s="67"/>
      <c r="HR291" s="67"/>
      <c r="HS291" s="67"/>
      <c r="HT291" s="67"/>
      <c r="HU291" s="67"/>
      <c r="HV291" s="67"/>
      <c r="HW291" s="67"/>
      <c r="HX291" s="67"/>
      <c r="HY291" s="67"/>
      <c r="HZ291" s="67"/>
      <c r="IA291" s="67"/>
      <c r="IB291" s="67"/>
      <c r="IC291" s="67"/>
      <c r="ID291" s="67"/>
      <c r="IE291" s="67"/>
      <c r="IF291" s="67"/>
      <c r="IG291" s="67"/>
      <c r="IH291" s="67"/>
      <c r="II291" s="67"/>
      <c r="IJ291" s="67"/>
      <c r="IK291" s="67"/>
    </row>
    <row r="292" spans="1:245" ht="15.75" hidden="1" outlineLevel="1">
      <c r="A292" s="179" t="s">
        <v>44</v>
      </c>
      <c r="B292" s="180"/>
      <c r="C292" s="181"/>
      <c r="D292" s="185" t="s">
        <v>725</v>
      </c>
      <c r="E292" s="183">
        <f t="shared" si="10"/>
        <v>1.2129999999999939</v>
      </c>
      <c r="F292" s="183">
        <v>1.2129999999999939</v>
      </c>
      <c r="G292" s="183"/>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c r="FO292" s="67"/>
      <c r="FP292" s="67"/>
      <c r="FQ292" s="67"/>
      <c r="FR292" s="67"/>
      <c r="FS292" s="67"/>
      <c r="FT292" s="67"/>
      <c r="FU292" s="67"/>
      <c r="FV292" s="67"/>
      <c r="FW292" s="67"/>
      <c r="FX292" s="67"/>
      <c r="FY292" s="67"/>
      <c r="FZ292" s="67"/>
      <c r="GA292" s="67"/>
      <c r="GB292" s="67"/>
      <c r="GC292" s="67"/>
      <c r="GD292" s="67"/>
      <c r="GE292" s="67"/>
      <c r="GF292" s="67"/>
      <c r="GG292" s="67"/>
      <c r="GH292" s="67"/>
      <c r="GI292" s="67"/>
      <c r="GJ292" s="67"/>
      <c r="GK292" s="67"/>
      <c r="GL292" s="67"/>
      <c r="GM292" s="67"/>
      <c r="GN292" s="67"/>
      <c r="GO292" s="67"/>
      <c r="GP292" s="67"/>
      <c r="GQ292" s="67"/>
      <c r="GR292" s="67"/>
      <c r="GS292" s="67"/>
      <c r="GT292" s="67"/>
      <c r="GU292" s="67"/>
      <c r="GV292" s="67"/>
      <c r="GW292" s="67"/>
      <c r="GX292" s="67"/>
      <c r="GY292" s="67"/>
      <c r="GZ292" s="67"/>
      <c r="HA292" s="67"/>
      <c r="HB292" s="67"/>
      <c r="HC292" s="67"/>
      <c r="HD292" s="67"/>
      <c r="HE292" s="67"/>
      <c r="HF292" s="67"/>
      <c r="HG292" s="67"/>
      <c r="HH292" s="67"/>
      <c r="HI292" s="67"/>
      <c r="HJ292" s="67"/>
      <c r="HK292" s="67"/>
      <c r="HL292" s="67"/>
      <c r="HM292" s="67"/>
      <c r="HN292" s="67"/>
      <c r="HO292" s="67"/>
      <c r="HP292" s="67"/>
      <c r="HQ292" s="67"/>
      <c r="HR292" s="67"/>
      <c r="HS292" s="67"/>
      <c r="HT292" s="67"/>
      <c r="HU292" s="67"/>
      <c r="HV292" s="67"/>
      <c r="HW292" s="67"/>
      <c r="HX292" s="67"/>
      <c r="HY292" s="67"/>
      <c r="HZ292" s="67"/>
      <c r="IA292" s="67"/>
      <c r="IB292" s="67"/>
      <c r="IC292" s="67"/>
      <c r="ID292" s="67"/>
      <c r="IE292" s="67"/>
      <c r="IF292" s="67"/>
      <c r="IG292" s="67"/>
      <c r="IH292" s="67"/>
      <c r="II292" s="67"/>
      <c r="IJ292" s="67"/>
      <c r="IK292" s="67"/>
    </row>
    <row r="293" spans="1:245" ht="15.75" hidden="1" outlineLevel="1">
      <c r="A293" s="179" t="s">
        <v>45</v>
      </c>
      <c r="B293" s="180"/>
      <c r="C293" s="181"/>
      <c r="D293" s="185" t="s">
        <v>726</v>
      </c>
      <c r="E293" s="183">
        <f t="shared" si="10"/>
        <v>0.36599999999999966</v>
      </c>
      <c r="F293" s="183">
        <v>0.36599999999999966</v>
      </c>
      <c r="G293" s="183"/>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c r="FO293" s="67"/>
      <c r="FP293" s="67"/>
      <c r="FQ293" s="67"/>
      <c r="FR293" s="67"/>
      <c r="FS293" s="67"/>
      <c r="FT293" s="67"/>
      <c r="FU293" s="67"/>
      <c r="FV293" s="67"/>
      <c r="FW293" s="67"/>
      <c r="FX293" s="67"/>
      <c r="FY293" s="67"/>
      <c r="FZ293" s="67"/>
      <c r="GA293" s="67"/>
      <c r="GB293" s="67"/>
      <c r="GC293" s="67"/>
      <c r="GD293" s="67"/>
      <c r="GE293" s="67"/>
      <c r="GF293" s="67"/>
      <c r="GG293" s="67"/>
      <c r="GH293" s="67"/>
      <c r="GI293" s="67"/>
      <c r="GJ293" s="67"/>
      <c r="GK293" s="67"/>
      <c r="GL293" s="67"/>
      <c r="GM293" s="67"/>
      <c r="GN293" s="67"/>
      <c r="GO293" s="67"/>
      <c r="GP293" s="67"/>
      <c r="GQ293" s="67"/>
      <c r="GR293" s="67"/>
      <c r="GS293" s="67"/>
      <c r="GT293" s="67"/>
      <c r="GU293" s="67"/>
      <c r="GV293" s="67"/>
      <c r="GW293" s="67"/>
      <c r="GX293" s="67"/>
      <c r="GY293" s="67"/>
      <c r="GZ293" s="67"/>
      <c r="HA293" s="67"/>
      <c r="HB293" s="67"/>
      <c r="HC293" s="67"/>
      <c r="HD293" s="67"/>
      <c r="HE293" s="67"/>
      <c r="HF293" s="67"/>
      <c r="HG293" s="67"/>
      <c r="HH293" s="67"/>
      <c r="HI293" s="67"/>
      <c r="HJ293" s="67"/>
      <c r="HK293" s="67"/>
      <c r="HL293" s="67"/>
      <c r="HM293" s="67"/>
      <c r="HN293" s="67"/>
      <c r="HO293" s="67"/>
      <c r="HP293" s="67"/>
      <c r="HQ293" s="67"/>
      <c r="HR293" s="67"/>
      <c r="HS293" s="67"/>
      <c r="HT293" s="67"/>
      <c r="HU293" s="67"/>
      <c r="HV293" s="67"/>
      <c r="HW293" s="67"/>
      <c r="HX293" s="67"/>
      <c r="HY293" s="67"/>
      <c r="HZ293" s="67"/>
      <c r="IA293" s="67"/>
      <c r="IB293" s="67"/>
      <c r="IC293" s="67"/>
      <c r="ID293" s="67"/>
      <c r="IE293" s="67"/>
      <c r="IF293" s="67"/>
      <c r="IG293" s="67"/>
      <c r="IH293" s="67"/>
      <c r="II293" s="67"/>
      <c r="IJ293" s="67"/>
      <c r="IK293" s="67"/>
    </row>
    <row r="294" spans="1:245" ht="15.75" hidden="1" outlineLevel="1">
      <c r="A294" s="179" t="s">
        <v>6</v>
      </c>
      <c r="B294" s="180"/>
      <c r="C294" s="181"/>
      <c r="D294" s="185" t="s">
        <v>727</v>
      </c>
      <c r="E294" s="183">
        <f t="shared" si="10"/>
        <v>0.5010000000000048</v>
      </c>
      <c r="F294" s="183">
        <v>0.5010000000000048</v>
      </c>
      <c r="G294" s="183"/>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c r="FO294" s="67"/>
      <c r="FP294" s="67"/>
      <c r="FQ294" s="67"/>
      <c r="FR294" s="67"/>
      <c r="FS294" s="67"/>
      <c r="FT294" s="67"/>
      <c r="FU294" s="67"/>
      <c r="FV294" s="67"/>
      <c r="FW294" s="67"/>
      <c r="FX294" s="67"/>
      <c r="FY294" s="67"/>
      <c r="FZ294" s="67"/>
      <c r="GA294" s="67"/>
      <c r="GB294" s="67"/>
      <c r="GC294" s="67"/>
      <c r="GD294" s="67"/>
      <c r="GE294" s="67"/>
      <c r="GF294" s="67"/>
      <c r="GG294" s="67"/>
      <c r="GH294" s="67"/>
      <c r="GI294" s="67"/>
      <c r="GJ294" s="67"/>
      <c r="GK294" s="67"/>
      <c r="GL294" s="67"/>
      <c r="GM294" s="67"/>
      <c r="GN294" s="67"/>
      <c r="GO294" s="67"/>
      <c r="GP294" s="67"/>
      <c r="GQ294" s="67"/>
      <c r="GR294" s="67"/>
      <c r="GS294" s="67"/>
      <c r="GT294" s="67"/>
      <c r="GU294" s="67"/>
      <c r="GV294" s="67"/>
      <c r="GW294" s="67"/>
      <c r="GX294" s="67"/>
      <c r="GY294" s="67"/>
      <c r="GZ294" s="67"/>
      <c r="HA294" s="67"/>
      <c r="HB294" s="67"/>
      <c r="HC294" s="67"/>
      <c r="HD294" s="67"/>
      <c r="HE294" s="67"/>
      <c r="HF294" s="67"/>
      <c r="HG294" s="67"/>
      <c r="HH294" s="67"/>
      <c r="HI294" s="67"/>
      <c r="HJ294" s="67"/>
      <c r="HK294" s="67"/>
      <c r="HL294" s="67"/>
      <c r="HM294" s="67"/>
      <c r="HN294" s="67"/>
      <c r="HO294" s="67"/>
      <c r="HP294" s="67"/>
      <c r="HQ294" s="67"/>
      <c r="HR294" s="67"/>
      <c r="HS294" s="67"/>
      <c r="HT294" s="67"/>
      <c r="HU294" s="67"/>
      <c r="HV294" s="67"/>
      <c r="HW294" s="67"/>
      <c r="HX294" s="67"/>
      <c r="HY294" s="67"/>
      <c r="HZ294" s="67"/>
      <c r="IA294" s="67"/>
      <c r="IB294" s="67"/>
      <c r="IC294" s="67"/>
      <c r="ID294" s="67"/>
      <c r="IE294" s="67"/>
      <c r="IF294" s="67"/>
      <c r="IG294" s="67"/>
      <c r="IH294" s="67"/>
      <c r="II294" s="67"/>
      <c r="IJ294" s="67"/>
      <c r="IK294" s="67"/>
    </row>
    <row r="295" spans="1:245" ht="31.5" hidden="1" outlineLevel="1">
      <c r="A295" s="179" t="s">
        <v>7</v>
      </c>
      <c r="B295" s="180"/>
      <c r="C295" s="181"/>
      <c r="D295" s="185" t="s">
        <v>728</v>
      </c>
      <c r="E295" s="183">
        <f t="shared" si="10"/>
        <v>1.0220000000000056</v>
      </c>
      <c r="F295" s="183">
        <v>1.0220000000000056</v>
      </c>
      <c r="G295" s="183"/>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c r="FO295" s="67"/>
      <c r="FP295" s="67"/>
      <c r="FQ295" s="67"/>
      <c r="FR295" s="67"/>
      <c r="FS295" s="67"/>
      <c r="FT295" s="67"/>
      <c r="FU295" s="67"/>
      <c r="FV295" s="67"/>
      <c r="FW295" s="67"/>
      <c r="FX295" s="67"/>
      <c r="FY295" s="67"/>
      <c r="FZ295" s="67"/>
      <c r="GA295" s="67"/>
      <c r="GB295" s="67"/>
      <c r="GC295" s="67"/>
      <c r="GD295" s="67"/>
      <c r="GE295" s="67"/>
      <c r="GF295" s="67"/>
      <c r="GG295" s="67"/>
      <c r="GH295" s="67"/>
      <c r="GI295" s="67"/>
      <c r="GJ295" s="67"/>
      <c r="GK295" s="67"/>
      <c r="GL295" s="67"/>
      <c r="GM295" s="67"/>
      <c r="GN295" s="67"/>
      <c r="GO295" s="67"/>
      <c r="GP295" s="67"/>
      <c r="GQ295" s="67"/>
      <c r="GR295" s="67"/>
      <c r="GS295" s="67"/>
      <c r="GT295" s="67"/>
      <c r="GU295" s="67"/>
      <c r="GV295" s="67"/>
      <c r="GW295" s="67"/>
      <c r="GX295" s="67"/>
      <c r="GY295" s="67"/>
      <c r="GZ295" s="67"/>
      <c r="HA295" s="67"/>
      <c r="HB295" s="67"/>
      <c r="HC295" s="67"/>
      <c r="HD295" s="67"/>
      <c r="HE295" s="67"/>
      <c r="HF295" s="67"/>
      <c r="HG295" s="67"/>
      <c r="HH295" s="67"/>
      <c r="HI295" s="67"/>
      <c r="HJ295" s="67"/>
      <c r="HK295" s="67"/>
      <c r="HL295" s="67"/>
      <c r="HM295" s="67"/>
      <c r="HN295" s="67"/>
      <c r="HO295" s="67"/>
      <c r="HP295" s="67"/>
      <c r="HQ295" s="67"/>
      <c r="HR295" s="67"/>
      <c r="HS295" s="67"/>
      <c r="HT295" s="67"/>
      <c r="HU295" s="67"/>
      <c r="HV295" s="67"/>
      <c r="HW295" s="67"/>
      <c r="HX295" s="67"/>
      <c r="HY295" s="67"/>
      <c r="HZ295" s="67"/>
      <c r="IA295" s="67"/>
      <c r="IB295" s="67"/>
      <c r="IC295" s="67"/>
      <c r="ID295" s="67"/>
      <c r="IE295" s="67"/>
      <c r="IF295" s="67"/>
      <c r="IG295" s="67"/>
      <c r="IH295" s="67"/>
      <c r="II295" s="67"/>
      <c r="IJ295" s="67"/>
      <c r="IK295" s="67"/>
    </row>
    <row r="296" spans="1:245" ht="31.5" hidden="1" outlineLevel="1">
      <c r="A296" s="179" t="s">
        <v>86</v>
      </c>
      <c r="B296" s="180"/>
      <c r="C296" s="181"/>
      <c r="D296" s="185" t="s">
        <v>729</v>
      </c>
      <c r="E296" s="183">
        <f t="shared" si="10"/>
        <v>11.50800000000001</v>
      </c>
      <c r="F296" s="183">
        <v>11.50800000000001</v>
      </c>
      <c r="G296" s="183"/>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67"/>
      <c r="GR296" s="67"/>
      <c r="GS296" s="67"/>
      <c r="GT296" s="67"/>
      <c r="GU296" s="67"/>
      <c r="GV296" s="67"/>
      <c r="GW296" s="67"/>
      <c r="GX296" s="67"/>
      <c r="GY296" s="67"/>
      <c r="GZ296" s="67"/>
      <c r="HA296" s="67"/>
      <c r="HB296" s="67"/>
      <c r="HC296" s="67"/>
      <c r="HD296" s="67"/>
      <c r="HE296" s="67"/>
      <c r="HF296" s="67"/>
      <c r="HG296" s="67"/>
      <c r="HH296" s="67"/>
      <c r="HI296" s="67"/>
      <c r="HJ296" s="67"/>
      <c r="HK296" s="67"/>
      <c r="HL296" s="67"/>
      <c r="HM296" s="67"/>
      <c r="HN296" s="67"/>
      <c r="HO296" s="67"/>
      <c r="HP296" s="67"/>
      <c r="HQ296" s="67"/>
      <c r="HR296" s="67"/>
      <c r="HS296" s="67"/>
      <c r="HT296" s="67"/>
      <c r="HU296" s="67"/>
      <c r="HV296" s="67"/>
      <c r="HW296" s="67"/>
      <c r="HX296" s="67"/>
      <c r="HY296" s="67"/>
      <c r="HZ296" s="67"/>
      <c r="IA296" s="67"/>
      <c r="IB296" s="67"/>
      <c r="IC296" s="67"/>
      <c r="ID296" s="67"/>
      <c r="IE296" s="67"/>
      <c r="IF296" s="67"/>
      <c r="IG296" s="67"/>
      <c r="IH296" s="67"/>
      <c r="II296" s="67"/>
      <c r="IJ296" s="67"/>
      <c r="IK296" s="67"/>
    </row>
    <row r="297" spans="1:245" ht="31.5" hidden="1" outlineLevel="1">
      <c r="A297" s="179" t="s">
        <v>8</v>
      </c>
      <c r="B297" s="180"/>
      <c r="C297" s="181"/>
      <c r="D297" s="185" t="s">
        <v>730</v>
      </c>
      <c r="E297" s="183">
        <f t="shared" si="10"/>
        <v>12.277000000000001</v>
      </c>
      <c r="F297" s="183">
        <v>12.277000000000001</v>
      </c>
      <c r="G297" s="183"/>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67"/>
      <c r="GR297" s="67"/>
      <c r="GS297" s="67"/>
      <c r="GT297" s="67"/>
      <c r="GU297" s="67"/>
      <c r="GV297" s="67"/>
      <c r="GW297" s="67"/>
      <c r="GX297" s="67"/>
      <c r="GY297" s="67"/>
      <c r="GZ297" s="67"/>
      <c r="HA297" s="67"/>
      <c r="HB297" s="67"/>
      <c r="HC297" s="67"/>
      <c r="HD297" s="67"/>
      <c r="HE297" s="67"/>
      <c r="HF297" s="67"/>
      <c r="HG297" s="67"/>
      <c r="HH297" s="67"/>
      <c r="HI297" s="67"/>
      <c r="HJ297" s="67"/>
      <c r="HK297" s="67"/>
      <c r="HL297" s="67"/>
      <c r="HM297" s="67"/>
      <c r="HN297" s="67"/>
      <c r="HO297" s="67"/>
      <c r="HP297" s="67"/>
      <c r="HQ297" s="67"/>
      <c r="HR297" s="67"/>
      <c r="HS297" s="67"/>
      <c r="HT297" s="67"/>
      <c r="HU297" s="67"/>
      <c r="HV297" s="67"/>
      <c r="HW297" s="67"/>
      <c r="HX297" s="67"/>
      <c r="HY297" s="67"/>
      <c r="HZ297" s="67"/>
      <c r="IA297" s="67"/>
      <c r="IB297" s="67"/>
      <c r="IC297" s="67"/>
      <c r="ID297" s="67"/>
      <c r="IE297" s="67"/>
      <c r="IF297" s="67"/>
      <c r="IG297" s="67"/>
      <c r="IH297" s="67"/>
      <c r="II297" s="67"/>
      <c r="IJ297" s="67"/>
      <c r="IK297" s="67"/>
    </row>
    <row r="298" spans="1:245" ht="31.5" hidden="1" outlineLevel="1">
      <c r="A298" s="179" t="s">
        <v>9</v>
      </c>
      <c r="B298" s="180"/>
      <c r="C298" s="181"/>
      <c r="D298" s="185" t="s">
        <v>731</v>
      </c>
      <c r="E298" s="183">
        <f t="shared" si="10"/>
        <v>16.039</v>
      </c>
      <c r="F298" s="183">
        <v>16.039</v>
      </c>
      <c r="G298" s="183"/>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c r="FO298" s="67"/>
      <c r="FP298" s="67"/>
      <c r="FQ298" s="67"/>
      <c r="FR298" s="67"/>
      <c r="FS298" s="67"/>
      <c r="FT298" s="67"/>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67"/>
      <c r="GR298" s="67"/>
      <c r="GS298" s="67"/>
      <c r="GT298" s="67"/>
      <c r="GU298" s="67"/>
      <c r="GV298" s="67"/>
      <c r="GW298" s="67"/>
      <c r="GX298" s="67"/>
      <c r="GY298" s="67"/>
      <c r="GZ298" s="67"/>
      <c r="HA298" s="67"/>
      <c r="HB298" s="67"/>
      <c r="HC298" s="67"/>
      <c r="HD298" s="67"/>
      <c r="HE298" s="67"/>
      <c r="HF298" s="67"/>
      <c r="HG298" s="67"/>
      <c r="HH298" s="67"/>
      <c r="HI298" s="67"/>
      <c r="HJ298" s="67"/>
      <c r="HK298" s="67"/>
      <c r="HL298" s="67"/>
      <c r="HM298" s="67"/>
      <c r="HN298" s="67"/>
      <c r="HO298" s="67"/>
      <c r="HP298" s="67"/>
      <c r="HQ298" s="67"/>
      <c r="HR298" s="67"/>
      <c r="HS298" s="67"/>
      <c r="HT298" s="67"/>
      <c r="HU298" s="67"/>
      <c r="HV298" s="67"/>
      <c r="HW298" s="67"/>
      <c r="HX298" s="67"/>
      <c r="HY298" s="67"/>
      <c r="HZ298" s="67"/>
      <c r="IA298" s="67"/>
      <c r="IB298" s="67"/>
      <c r="IC298" s="67"/>
      <c r="ID298" s="67"/>
      <c r="IE298" s="67"/>
      <c r="IF298" s="67"/>
      <c r="IG298" s="67"/>
      <c r="IH298" s="67"/>
      <c r="II298" s="67"/>
      <c r="IJ298" s="67"/>
      <c r="IK298" s="67"/>
    </row>
    <row r="299" spans="1:245" ht="15.75" hidden="1" outlineLevel="1">
      <c r="A299" s="179" t="s">
        <v>10</v>
      </c>
      <c r="B299" s="180"/>
      <c r="C299" s="181"/>
      <c r="D299" s="185" t="s">
        <v>732</v>
      </c>
      <c r="E299" s="183">
        <f t="shared" si="10"/>
        <v>9.489</v>
      </c>
      <c r="F299" s="183">
        <v>9.489</v>
      </c>
      <c r="G299" s="183"/>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c r="FO299" s="67"/>
      <c r="FP299" s="67"/>
      <c r="FQ299" s="67"/>
      <c r="FR299" s="67"/>
      <c r="FS299" s="67"/>
      <c r="FT299" s="67"/>
      <c r="FU299" s="67"/>
      <c r="FV299" s="67"/>
      <c r="FW299" s="67"/>
      <c r="FX299" s="67"/>
      <c r="FY299" s="67"/>
      <c r="FZ299" s="67"/>
      <c r="GA299" s="67"/>
      <c r="GB299" s="67"/>
      <c r="GC299" s="67"/>
      <c r="GD299" s="67"/>
      <c r="GE299" s="67"/>
      <c r="GF299" s="67"/>
      <c r="GG299" s="67"/>
      <c r="GH299" s="67"/>
      <c r="GI299" s="67"/>
      <c r="GJ299" s="67"/>
      <c r="GK299" s="67"/>
      <c r="GL299" s="67"/>
      <c r="GM299" s="67"/>
      <c r="GN299" s="67"/>
      <c r="GO299" s="67"/>
      <c r="GP299" s="67"/>
      <c r="GQ299" s="67"/>
      <c r="GR299" s="67"/>
      <c r="GS299" s="67"/>
      <c r="GT299" s="67"/>
      <c r="GU299" s="67"/>
      <c r="GV299" s="67"/>
      <c r="GW299" s="67"/>
      <c r="GX299" s="67"/>
      <c r="GY299" s="67"/>
      <c r="GZ299" s="67"/>
      <c r="HA299" s="67"/>
      <c r="HB299" s="67"/>
      <c r="HC299" s="67"/>
      <c r="HD299" s="67"/>
      <c r="HE299" s="67"/>
      <c r="HF299" s="67"/>
      <c r="HG299" s="67"/>
      <c r="HH299" s="67"/>
      <c r="HI299" s="67"/>
      <c r="HJ299" s="67"/>
      <c r="HK299" s="67"/>
      <c r="HL299" s="67"/>
      <c r="HM299" s="67"/>
      <c r="HN299" s="67"/>
      <c r="HO299" s="67"/>
      <c r="HP299" s="67"/>
      <c r="HQ299" s="67"/>
      <c r="HR299" s="67"/>
      <c r="HS299" s="67"/>
      <c r="HT299" s="67"/>
      <c r="HU299" s="67"/>
      <c r="HV299" s="67"/>
      <c r="HW299" s="67"/>
      <c r="HX299" s="67"/>
      <c r="HY299" s="67"/>
      <c r="HZ299" s="67"/>
      <c r="IA299" s="67"/>
      <c r="IB299" s="67"/>
      <c r="IC299" s="67"/>
      <c r="ID299" s="67"/>
      <c r="IE299" s="67"/>
      <c r="IF299" s="67"/>
      <c r="IG299" s="67"/>
      <c r="IH299" s="67"/>
      <c r="II299" s="67"/>
      <c r="IJ299" s="67"/>
      <c r="IK299" s="67"/>
    </row>
    <row r="300" spans="1:245" ht="15.75" hidden="1" outlineLevel="1">
      <c r="A300" s="179" t="s">
        <v>11</v>
      </c>
      <c r="B300" s="180"/>
      <c r="C300" s="181"/>
      <c r="D300" s="185" t="s">
        <v>733</v>
      </c>
      <c r="E300" s="183">
        <f t="shared" si="10"/>
        <v>2.305000000000007</v>
      </c>
      <c r="F300" s="183">
        <v>2.305000000000007</v>
      </c>
      <c r="G300" s="183"/>
      <c r="H300" s="94"/>
      <c r="I300" s="95"/>
      <c r="J300" s="61"/>
      <c r="K300" s="95"/>
      <c r="L300" s="93"/>
      <c r="M300" s="96"/>
      <c r="N300" s="95"/>
      <c r="O300" s="94"/>
      <c r="P300" s="97"/>
      <c r="Q300" s="61"/>
      <c r="R300" s="98"/>
      <c r="S300" s="93"/>
      <c r="T300" s="99"/>
      <c r="U300" s="99"/>
      <c r="V300" s="99"/>
      <c r="W300" s="99"/>
      <c r="X300" s="99"/>
      <c r="Y300" s="99"/>
      <c r="Z300" s="99"/>
      <c r="AA300" s="99"/>
      <c r="AB300" s="99"/>
      <c r="AC300" s="99"/>
      <c r="AD300" s="99"/>
      <c r="AE300" s="99"/>
      <c r="AF300" s="99"/>
      <c r="AG300" s="100"/>
      <c r="AH300" s="99"/>
      <c r="AI300" s="99"/>
      <c r="AJ300" s="99"/>
      <c r="AK300" s="99"/>
      <c r="AL300" s="99"/>
      <c r="AM300" s="99"/>
      <c r="AN300" s="99"/>
      <c r="AO300" s="99"/>
      <c r="AP300" s="99"/>
      <c r="AQ300" s="99"/>
      <c r="AR300" s="99"/>
      <c r="AS300" s="99"/>
      <c r="AT300" s="99"/>
      <c r="AU300" s="99"/>
      <c r="AV300" s="99"/>
      <c r="AW300" s="99"/>
      <c r="AX300" s="99"/>
      <c r="AY300" s="99"/>
      <c r="AZ300" s="99"/>
      <c r="BA300" s="99"/>
      <c r="BB300" s="99"/>
      <c r="BC300" s="99"/>
      <c r="BD300" s="99"/>
      <c r="BE300" s="99"/>
      <c r="BF300" s="99"/>
      <c r="BG300" s="93"/>
      <c r="BH300" s="99"/>
      <c r="BI300" s="99"/>
      <c r="BJ300" s="99"/>
      <c r="BK300" s="99"/>
      <c r="BL300" s="93"/>
      <c r="BM300" s="99"/>
      <c r="BN300" s="99"/>
      <c r="BO300" s="99"/>
      <c r="BP300" s="99"/>
      <c r="BQ300" s="99"/>
      <c r="BR300" s="99"/>
      <c r="BS300" s="94"/>
      <c r="BT300" s="99"/>
      <c r="BU300" s="99"/>
      <c r="BV300" s="99"/>
      <c r="BW300" s="99"/>
      <c r="BX300" s="99"/>
      <c r="BY300" s="99"/>
      <c r="BZ300" s="99"/>
      <c r="CA300" s="99"/>
      <c r="CB300" s="99"/>
      <c r="CC300" s="99"/>
      <c r="CD300" s="99"/>
      <c r="CE300" s="99"/>
      <c r="CF300" s="95"/>
      <c r="CG300" s="61"/>
      <c r="CH300" s="101"/>
      <c r="CI300" s="101"/>
      <c r="CJ300" s="101"/>
      <c r="CK300" s="102"/>
      <c r="CL300" s="93"/>
      <c r="CM300" s="103"/>
      <c r="CN300" s="93"/>
      <c r="CO300" s="93"/>
      <c r="CP300" s="93"/>
      <c r="CQ300" s="93"/>
      <c r="CR300" s="93"/>
      <c r="CS300" s="93"/>
      <c r="CT300" s="93"/>
      <c r="CU300" s="93"/>
      <c r="CV300" s="103"/>
      <c r="CW300" s="103"/>
      <c r="CX300" s="93"/>
      <c r="CY300" s="93"/>
      <c r="CZ300" s="93"/>
      <c r="DA300" s="95"/>
      <c r="DB300" s="95"/>
      <c r="DC300" s="95"/>
      <c r="DD300" s="94"/>
      <c r="DE300" s="94"/>
      <c r="DF300" s="61"/>
      <c r="DG300" s="95"/>
      <c r="DH300" s="95"/>
      <c r="DI300" s="61"/>
      <c r="DJ300" s="95"/>
      <c r="DK300" s="93"/>
      <c r="DL300" s="96"/>
      <c r="DM300" s="95"/>
      <c r="DN300" s="94"/>
      <c r="DO300" s="97"/>
      <c r="DP300" s="61"/>
      <c r="DQ300" s="98"/>
      <c r="DR300" s="93"/>
      <c r="DS300" s="99"/>
      <c r="DT300" s="99"/>
      <c r="DU300" s="99"/>
      <c r="DV300" s="99"/>
      <c r="DW300" s="99"/>
      <c r="DX300" s="99"/>
      <c r="DY300" s="99"/>
      <c r="DZ300" s="99"/>
      <c r="EA300" s="99"/>
      <c r="EB300" s="99"/>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c r="FB300" s="61"/>
      <c r="FC300" s="61"/>
      <c r="FD300" s="61"/>
      <c r="FE300" s="61"/>
      <c r="FF300" s="61"/>
      <c r="FG300" s="61"/>
      <c r="FH300" s="61"/>
      <c r="FI300" s="61"/>
      <c r="FJ300" s="61"/>
      <c r="FK300" s="61"/>
      <c r="FL300" s="61"/>
      <c r="FM300" s="61"/>
      <c r="FN300" s="61"/>
      <c r="FO300" s="61"/>
      <c r="FP300" s="61"/>
      <c r="FQ300" s="61"/>
      <c r="FR300" s="61"/>
      <c r="FS300" s="61"/>
      <c r="FT300" s="61"/>
      <c r="FU300" s="61"/>
      <c r="FV300" s="61"/>
      <c r="FW300" s="61"/>
      <c r="FX300" s="61"/>
      <c r="FY300" s="61"/>
      <c r="FZ300" s="61"/>
      <c r="GA300" s="61"/>
      <c r="GB300" s="61"/>
      <c r="GC300" s="61"/>
      <c r="GD300" s="61"/>
      <c r="GE300" s="61"/>
      <c r="GF300" s="61"/>
      <c r="GG300" s="61"/>
      <c r="GH300" s="61"/>
      <c r="GI300" s="61"/>
      <c r="GJ300" s="61"/>
      <c r="GK300" s="61"/>
      <c r="GL300" s="61"/>
      <c r="GM300" s="61"/>
      <c r="GN300" s="61"/>
      <c r="GO300" s="61"/>
      <c r="GP300" s="61"/>
      <c r="GQ300" s="61"/>
      <c r="GR300" s="61"/>
      <c r="GS300" s="61"/>
      <c r="GT300" s="61"/>
      <c r="GU300" s="61"/>
      <c r="GV300" s="61"/>
      <c r="GW300" s="61"/>
      <c r="GX300" s="61"/>
      <c r="GY300" s="61"/>
      <c r="GZ300" s="61"/>
      <c r="HA300" s="61"/>
      <c r="HB300" s="61"/>
      <c r="HC300" s="61"/>
      <c r="HD300" s="61"/>
      <c r="HE300" s="61"/>
      <c r="HF300" s="61"/>
      <c r="HG300" s="61"/>
      <c r="HH300" s="61"/>
      <c r="HI300" s="61"/>
      <c r="HJ300" s="61"/>
      <c r="HK300" s="61"/>
      <c r="HL300" s="61"/>
      <c r="HM300" s="61"/>
      <c r="HN300" s="61"/>
      <c r="HO300" s="61"/>
      <c r="HP300" s="61"/>
      <c r="HQ300" s="61"/>
      <c r="HR300" s="61"/>
      <c r="HS300" s="61"/>
      <c r="HT300" s="61"/>
      <c r="HU300" s="61"/>
      <c r="HV300" s="61"/>
      <c r="HW300" s="61"/>
      <c r="HX300" s="61"/>
      <c r="HY300" s="61"/>
      <c r="HZ300" s="61"/>
      <c r="IA300" s="61"/>
      <c r="IB300" s="61"/>
      <c r="IC300" s="61"/>
      <c r="ID300" s="61"/>
      <c r="IE300" s="61"/>
      <c r="IF300" s="61"/>
      <c r="IG300" s="61"/>
      <c r="IH300" s="61"/>
      <c r="II300" s="61"/>
      <c r="IJ300" s="61"/>
      <c r="IK300" s="61"/>
    </row>
    <row r="301" spans="1:245" ht="34.5" customHeight="1" collapsed="1">
      <c r="A301" s="180" t="s">
        <v>734</v>
      </c>
      <c r="B301" s="180"/>
      <c r="C301" s="181"/>
      <c r="D301" s="188" t="s">
        <v>735</v>
      </c>
      <c r="E301" s="183">
        <f t="shared" si="10"/>
        <v>222.694</v>
      </c>
      <c r="F301" s="183">
        <v>222.694</v>
      </c>
      <c r="G301" s="183"/>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c r="FO301" s="67"/>
      <c r="FP301" s="67"/>
      <c r="FQ301" s="67"/>
      <c r="FR301" s="67"/>
      <c r="FS301" s="67"/>
      <c r="FT301" s="67"/>
      <c r="FU301" s="67"/>
      <c r="FV301" s="67"/>
      <c r="FW301" s="67"/>
      <c r="FX301" s="67"/>
      <c r="FY301" s="67"/>
      <c r="FZ301" s="67"/>
      <c r="GA301" s="67"/>
      <c r="GB301" s="67"/>
      <c r="GC301" s="67"/>
      <c r="GD301" s="67"/>
      <c r="GE301" s="67"/>
      <c r="GF301" s="67"/>
      <c r="GG301" s="67"/>
      <c r="GH301" s="67"/>
      <c r="GI301" s="67"/>
      <c r="GJ301" s="67"/>
      <c r="GK301" s="67"/>
      <c r="GL301" s="67"/>
      <c r="GM301" s="67"/>
      <c r="GN301" s="67"/>
      <c r="GO301" s="67"/>
      <c r="GP301" s="67"/>
      <c r="GQ301" s="67"/>
      <c r="GR301" s="67"/>
      <c r="GS301" s="67"/>
      <c r="GT301" s="67"/>
      <c r="GU301" s="67"/>
      <c r="GV301" s="67"/>
      <c r="GW301" s="67"/>
      <c r="GX301" s="67"/>
      <c r="GY301" s="67"/>
      <c r="GZ301" s="67"/>
      <c r="HA301" s="67"/>
      <c r="HB301" s="67"/>
      <c r="HC301" s="67"/>
      <c r="HD301" s="67"/>
      <c r="HE301" s="67"/>
      <c r="HF301" s="67"/>
      <c r="HG301" s="67"/>
      <c r="HH301" s="67"/>
      <c r="HI301" s="67"/>
      <c r="HJ301" s="67"/>
      <c r="HK301" s="67"/>
      <c r="HL301" s="67"/>
      <c r="HM301" s="67"/>
      <c r="HN301" s="67"/>
      <c r="HO301" s="67"/>
      <c r="HP301" s="67"/>
      <c r="HQ301" s="67"/>
      <c r="HR301" s="67"/>
      <c r="HS301" s="67"/>
      <c r="HT301" s="67"/>
      <c r="HU301" s="67"/>
      <c r="HV301" s="67"/>
      <c r="HW301" s="67"/>
      <c r="HX301" s="67"/>
      <c r="HY301" s="67"/>
      <c r="HZ301" s="67"/>
      <c r="IA301" s="67"/>
      <c r="IB301" s="67"/>
      <c r="IC301" s="67"/>
      <c r="ID301" s="67"/>
      <c r="IE301" s="67"/>
      <c r="IF301" s="67"/>
      <c r="IG301" s="67"/>
      <c r="IH301" s="67"/>
      <c r="II301" s="67"/>
      <c r="IJ301" s="67"/>
      <c r="IK301" s="67"/>
    </row>
    <row r="302" spans="1:7" ht="15.75">
      <c r="A302" s="206"/>
      <c r="B302" s="206"/>
      <c r="C302" s="207"/>
      <c r="D302" s="207"/>
      <c r="E302" s="208"/>
      <c r="F302" s="208"/>
      <c r="G302" s="208"/>
    </row>
  </sheetData>
  <sheetProtection/>
  <mergeCells count="9">
    <mergeCell ref="F5:G5"/>
    <mergeCell ref="F1:G1"/>
    <mergeCell ref="A2:G2"/>
    <mergeCell ref="A4:G4"/>
    <mergeCell ref="A5:A6"/>
    <mergeCell ref="B5:B6"/>
    <mergeCell ref="C5:C6"/>
    <mergeCell ref="D5:D6"/>
    <mergeCell ref="E5:E6"/>
  </mergeCells>
  <dataValidations count="1">
    <dataValidation allowBlank="1" showInputMessage="1" showErrorMessage="1" prompt="Phát triển cơ sở hạ tầng nông thôn phục vụ sản xuất cho các tỉnh Tây Nguyên phân bổ cho 3DA 7441500, 7441506, 7441513" sqref="D28"/>
  </dataValidations>
  <printOptions horizontalCentered="1"/>
  <pageMargins left="0.45" right="0" top="0.75" bottom="0.25" header="0.3" footer="0.3"/>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0000"/>
  </sheetPr>
  <dimension ref="A2:O549"/>
  <sheetViews>
    <sheetView zoomScalePageLayoutView="0" workbookViewId="0" topLeftCell="A1">
      <selection activeCell="B11" sqref="B11"/>
    </sheetView>
  </sheetViews>
  <sheetFormatPr defaultColWidth="9.140625" defaultRowHeight="12.75" outlineLevelRow="2" outlineLevelCol="1"/>
  <cols>
    <col min="1" max="1" width="5.140625" style="210" customWidth="1"/>
    <col min="2" max="2" width="61.7109375" style="213" customWidth="1"/>
    <col min="3" max="3" width="11.421875" style="213" customWidth="1"/>
    <col min="4" max="4" width="10.8515625" style="213" customWidth="1"/>
    <col min="5" max="5" width="11.57421875" style="213" customWidth="1"/>
    <col min="6" max="6" width="8.8515625" style="213" customWidth="1"/>
    <col min="7" max="7" width="11.7109375" style="213" hidden="1" customWidth="1" outlineLevel="1"/>
    <col min="8" max="8" width="12.421875" style="213" hidden="1" customWidth="1" outlineLevel="1"/>
    <col min="9" max="9" width="16.421875" style="213" hidden="1" customWidth="1" outlineLevel="1"/>
    <col min="10" max="10" width="16.421875" style="213" hidden="1" customWidth="1" collapsed="1"/>
    <col min="11" max="11" width="12.140625" style="213" hidden="1" customWidth="1"/>
    <col min="12" max="12" width="9.140625" style="213" hidden="1" customWidth="1"/>
    <col min="13" max="13" width="0" style="213" hidden="1" customWidth="1" collapsed="1"/>
    <col min="14" max="14" width="14.00390625" style="213" hidden="1" customWidth="1"/>
    <col min="15" max="15" width="0" style="213" hidden="1" customWidth="1"/>
    <col min="16" max="16384" width="9.140625" style="213" customWidth="1"/>
  </cols>
  <sheetData>
    <row r="2" spans="2:6" ht="15" customHeight="1">
      <c r="B2" s="211"/>
      <c r="C2" s="212"/>
      <c r="E2" s="3" t="s">
        <v>131</v>
      </c>
      <c r="F2" s="3"/>
    </row>
    <row r="3" spans="1:6" ht="36" customHeight="1">
      <c r="A3" s="478" t="s">
        <v>779</v>
      </c>
      <c r="B3" s="479"/>
      <c r="C3" s="479"/>
      <c r="D3" s="479"/>
      <c r="E3" s="479"/>
      <c r="F3" s="479"/>
    </row>
    <row r="4" spans="1:6" ht="19.5" customHeight="1">
      <c r="A4" s="480" t="s">
        <v>780</v>
      </c>
      <c r="B4" s="480"/>
      <c r="C4" s="480"/>
      <c r="D4" s="480"/>
      <c r="E4" s="480"/>
      <c r="F4" s="480"/>
    </row>
    <row r="5" spans="5:11" ht="18.75" customHeight="1">
      <c r="E5" s="213" t="s">
        <v>69</v>
      </c>
      <c r="G5" s="213">
        <f>463918+4100+608</f>
        <v>468626</v>
      </c>
      <c r="H5" s="213">
        <f>G10+H10</f>
        <v>477131.570116</v>
      </c>
      <c r="I5" s="213">
        <f>'[1]Tông CN NST'!I1/1000000</f>
        <v>481681.892608</v>
      </c>
      <c r="J5" s="213">
        <f>C10+D5</f>
        <v>551087.533228</v>
      </c>
      <c r="K5" s="213">
        <f>'[1]Tông CN NST'!H7/1000000</f>
        <v>901819.665352</v>
      </c>
    </row>
    <row r="6" spans="1:10" ht="21" customHeight="1">
      <c r="A6" s="481"/>
      <c r="B6" s="477" t="s">
        <v>59</v>
      </c>
      <c r="C6" s="482" t="s">
        <v>3</v>
      </c>
      <c r="D6" s="485" t="s">
        <v>79</v>
      </c>
      <c r="E6" s="486"/>
      <c r="F6" s="487"/>
      <c r="G6" s="488" t="s">
        <v>781</v>
      </c>
      <c r="H6" s="488"/>
      <c r="I6" s="488"/>
      <c r="J6" s="214"/>
    </row>
    <row r="7" spans="1:10" ht="24.75" customHeight="1">
      <c r="A7" s="481"/>
      <c r="B7" s="477"/>
      <c r="C7" s="483"/>
      <c r="D7" s="481" t="s">
        <v>91</v>
      </c>
      <c r="E7" s="481" t="s">
        <v>36</v>
      </c>
      <c r="F7" s="481" t="s">
        <v>57</v>
      </c>
      <c r="G7" s="481" t="s">
        <v>782</v>
      </c>
      <c r="H7" s="481" t="s">
        <v>783</v>
      </c>
      <c r="I7" s="481" t="s">
        <v>784</v>
      </c>
      <c r="J7" s="215"/>
    </row>
    <row r="8" spans="1:10" ht="39" customHeight="1">
      <c r="A8" s="481"/>
      <c r="B8" s="477"/>
      <c r="C8" s="484"/>
      <c r="D8" s="481"/>
      <c r="E8" s="481"/>
      <c r="F8" s="481"/>
      <c r="G8" s="481"/>
      <c r="H8" s="481"/>
      <c r="I8" s="481"/>
      <c r="J8" s="215"/>
    </row>
    <row r="9" spans="1:6" ht="15.75">
      <c r="A9" s="216">
        <v>1</v>
      </c>
      <c r="B9" s="217" t="s">
        <v>50</v>
      </c>
      <c r="C9" s="216" t="s">
        <v>83</v>
      </c>
      <c r="D9" s="217">
        <v>4</v>
      </c>
      <c r="E9" s="217">
        <v>5</v>
      </c>
      <c r="F9" s="217">
        <v>6</v>
      </c>
    </row>
    <row r="10" spans="1:10" s="222" customFormat="1" ht="17.25" customHeight="1">
      <c r="A10" s="218"/>
      <c r="B10" s="219" t="s">
        <v>38</v>
      </c>
      <c r="C10" s="220">
        <f aca="true" t="shared" si="0" ref="C10:I10">C11+C547</f>
        <v>551087.533228</v>
      </c>
      <c r="D10" s="220">
        <f t="shared" si="0"/>
        <v>420309.591548</v>
      </c>
      <c r="E10" s="220">
        <f t="shared" si="0"/>
        <v>125528.83877999999</v>
      </c>
      <c r="F10" s="220">
        <f t="shared" si="0"/>
        <v>5249.102900000001</v>
      </c>
      <c r="G10" s="220">
        <f t="shared" si="0"/>
        <v>468625.570116</v>
      </c>
      <c r="H10" s="220">
        <f t="shared" si="0"/>
        <v>8506</v>
      </c>
      <c r="I10" s="220">
        <f t="shared" si="0"/>
        <v>58395.550011999985</v>
      </c>
      <c r="J10" s="221"/>
    </row>
    <row r="11" spans="1:10" s="222" customFormat="1" ht="15" customHeight="1">
      <c r="A11" s="223"/>
      <c r="B11" s="224" t="s">
        <v>90</v>
      </c>
      <c r="C11" s="225">
        <f>C12+C103</f>
        <v>548655.143228</v>
      </c>
      <c r="D11" s="225">
        <f aca="true" t="shared" si="1" ref="D11:I11">D12+D103</f>
        <v>417877.201548</v>
      </c>
      <c r="E11" s="225">
        <f t="shared" si="1"/>
        <v>125528.83877999999</v>
      </c>
      <c r="F11" s="225">
        <f t="shared" si="1"/>
        <v>5249.102900000001</v>
      </c>
      <c r="G11" s="225">
        <f t="shared" si="1"/>
        <v>466193.180116</v>
      </c>
      <c r="H11" s="225">
        <f t="shared" si="1"/>
        <v>8506</v>
      </c>
      <c r="I11" s="225">
        <f t="shared" si="1"/>
        <v>58395.550011999985</v>
      </c>
      <c r="J11" s="221"/>
    </row>
    <row r="12" spans="1:10" s="222" customFormat="1" ht="31.5">
      <c r="A12" s="224" t="s">
        <v>51</v>
      </c>
      <c r="B12" s="226" t="s">
        <v>785</v>
      </c>
      <c r="C12" s="225">
        <f aca="true" t="shared" si="2" ref="C12:I12">C13+C81+C96</f>
        <v>471778.180116</v>
      </c>
      <c r="D12" s="225">
        <f t="shared" si="2"/>
        <v>380606.92</v>
      </c>
      <c r="E12" s="225">
        <f t="shared" si="2"/>
        <v>86000.28521599999</v>
      </c>
      <c r="F12" s="225">
        <f t="shared" si="2"/>
        <v>5170.974900000001</v>
      </c>
      <c r="G12" s="225">
        <f t="shared" si="2"/>
        <v>466193.180116</v>
      </c>
      <c r="H12" s="225">
        <f t="shared" si="2"/>
        <v>5585</v>
      </c>
      <c r="I12" s="225">
        <f t="shared" si="2"/>
        <v>0</v>
      </c>
      <c r="J12" s="221"/>
    </row>
    <row r="13" spans="1:10" s="222" customFormat="1" ht="15.75">
      <c r="A13" s="227" t="s">
        <v>52</v>
      </c>
      <c r="B13" s="228" t="s">
        <v>786</v>
      </c>
      <c r="C13" s="225">
        <f>C14+C15+C16+C38+C39+C40+C41+C42+C43+C61+C72+C73+C74+C75+C76+C77+C78+C79+C80</f>
        <v>91171.26011599999</v>
      </c>
      <c r="D13" s="225">
        <f>D14+D15+D16+D38+D39+D40+D41+D42+D43+D61+D72+D73+D74+D75+D76+D77+D78+D79+D80</f>
        <v>0</v>
      </c>
      <c r="E13" s="225">
        <f>E14+E15+E16+E38+E39+E40+E41+E42+E43+E61+E72+E73+E74+E75+E76+E77+E78+E79+E80</f>
        <v>86000.28521599999</v>
      </c>
      <c r="F13" s="225">
        <f>F14+F15+F16+F38+F39+F40+F41+F42+F43+F61+F72+F73+F74+F75+F76+F77+F78+F79+F80</f>
        <v>5170.974900000001</v>
      </c>
      <c r="G13" s="225">
        <f>G14+G15+G16+G38+G39+G40+G41+G42+G43+G61+G72+G73+G74+G75+G76+G77+G78+G79+G80</f>
        <v>85586.26011599999</v>
      </c>
      <c r="H13" s="225">
        <f>H14+H15+H16+H38+H39+H40+H41+H42+H43+H61+H72+H73+H74+H75+H76+H77+H78+H79+H80</f>
        <v>5585</v>
      </c>
      <c r="I13" s="225">
        <f>I14+I15+I16+I38+I39+I40+I41+I42+I43+I61+I72+I73+I74+I75+I76+I77+I78+I79+I80</f>
        <v>0</v>
      </c>
      <c r="J13" s="221"/>
    </row>
    <row r="14" spans="1:10" s="222" customFormat="1" ht="15.75">
      <c r="A14" s="229" t="s">
        <v>49</v>
      </c>
      <c r="B14" s="230" t="s">
        <v>787</v>
      </c>
      <c r="C14" s="231">
        <f>D14+E14+F14</f>
        <v>23593.720999999998</v>
      </c>
      <c r="D14" s="231"/>
      <c r="E14" s="231">
        <f>G14</f>
        <v>23593.720999999998</v>
      </c>
      <c r="F14" s="231"/>
      <c r="G14" s="232">
        <v>23593.720999999998</v>
      </c>
      <c r="H14" s="231"/>
      <c r="I14" s="231"/>
      <c r="J14" s="233"/>
    </row>
    <row r="15" spans="1:10" s="222" customFormat="1" ht="15.75">
      <c r="A15" s="234" t="s">
        <v>50</v>
      </c>
      <c r="B15" s="235" t="s">
        <v>788</v>
      </c>
      <c r="C15" s="231">
        <f>D15+E15+F15</f>
        <v>1461.712</v>
      </c>
      <c r="D15" s="231"/>
      <c r="E15" s="231">
        <f>G15</f>
        <v>1461.712</v>
      </c>
      <c r="F15" s="231"/>
      <c r="G15" s="232">
        <v>1461.712</v>
      </c>
      <c r="H15" s="231"/>
      <c r="I15" s="231"/>
      <c r="J15" s="233"/>
    </row>
    <row r="16" spans="1:10" s="222" customFormat="1" ht="15.75">
      <c r="A16" s="236" t="s">
        <v>41</v>
      </c>
      <c r="B16" s="237" t="s">
        <v>789</v>
      </c>
      <c r="C16" s="232">
        <f>SUM(C17:C21)</f>
        <v>19827.522556</v>
      </c>
      <c r="D16" s="232">
        <f>SUM(D17:D21)</f>
        <v>0</v>
      </c>
      <c r="E16" s="232">
        <f>SUM(E17:E21)</f>
        <v>19827.522556</v>
      </c>
      <c r="F16" s="232">
        <f>SUM(F17:F21)</f>
        <v>0</v>
      </c>
      <c r="G16" s="232">
        <f>SUM(G17:G21)</f>
        <v>18401.522556</v>
      </c>
      <c r="H16" s="232">
        <f>SUM(H17:H21)</f>
        <v>1426</v>
      </c>
      <c r="I16" s="232">
        <f>SUM(I17:I21)</f>
        <v>0</v>
      </c>
      <c r="J16" s="238"/>
    </row>
    <row r="17" spans="1:10" s="222" customFormat="1" ht="15.75" hidden="1" outlineLevel="1">
      <c r="A17" s="236" t="s">
        <v>790</v>
      </c>
      <c r="B17" s="237" t="s">
        <v>791</v>
      </c>
      <c r="C17" s="231">
        <f>D17+E17+F17</f>
        <v>2217</v>
      </c>
      <c r="D17" s="231"/>
      <c r="E17" s="231">
        <f>G17</f>
        <v>2217</v>
      </c>
      <c r="F17" s="231"/>
      <c r="G17" s="232">
        <v>2217</v>
      </c>
      <c r="H17" s="231"/>
      <c r="I17" s="231"/>
      <c r="J17" s="233"/>
    </row>
    <row r="18" spans="1:10" s="222" customFormat="1" ht="15.75" hidden="1" outlineLevel="1">
      <c r="A18" s="236" t="s">
        <v>792</v>
      </c>
      <c r="B18" s="237" t="s">
        <v>793</v>
      </c>
      <c r="C18" s="231">
        <f>D18+E18+F18</f>
        <v>2231.2389999999996</v>
      </c>
      <c r="D18" s="231"/>
      <c r="E18" s="231">
        <f>G18</f>
        <v>2231.2389999999996</v>
      </c>
      <c r="F18" s="231"/>
      <c r="G18" s="232">
        <v>2231.2389999999996</v>
      </c>
      <c r="H18" s="231"/>
      <c r="I18" s="231"/>
      <c r="J18" s="233"/>
    </row>
    <row r="19" spans="1:10" s="222" customFormat="1" ht="15.75" hidden="1" outlineLevel="1">
      <c r="A19" s="236" t="s">
        <v>794</v>
      </c>
      <c r="B19" s="237" t="s">
        <v>795</v>
      </c>
      <c r="C19" s="231">
        <f>D19+E19+F19</f>
        <v>3890.2835560000003</v>
      </c>
      <c r="D19" s="231"/>
      <c r="E19" s="231">
        <f>G19</f>
        <v>3890.2835560000003</v>
      </c>
      <c r="F19" s="231"/>
      <c r="G19" s="232">
        <v>3890.2835560000003</v>
      </c>
      <c r="H19" s="231"/>
      <c r="I19" s="231"/>
      <c r="J19" s="233"/>
    </row>
    <row r="20" spans="1:10" s="222" customFormat="1" ht="15.75" hidden="1" outlineLevel="1">
      <c r="A20" s="236" t="s">
        <v>796</v>
      </c>
      <c r="B20" s="237" t="s">
        <v>797</v>
      </c>
      <c r="C20" s="231">
        <f>D20+E20+F20</f>
        <v>10063</v>
      </c>
      <c r="D20" s="231"/>
      <c r="E20" s="231">
        <f>G20</f>
        <v>10063</v>
      </c>
      <c r="F20" s="231"/>
      <c r="G20" s="232">
        <v>10063</v>
      </c>
      <c r="H20" s="231"/>
      <c r="I20" s="231"/>
      <c r="J20" s="233"/>
    </row>
    <row r="21" spans="1:12" s="243" customFormat="1" ht="15.75" hidden="1" outlineLevel="1">
      <c r="A21" s="236" t="s">
        <v>798</v>
      </c>
      <c r="B21" s="239" t="s">
        <v>799</v>
      </c>
      <c r="C21" s="240">
        <f>C22+C24+C26+C28+C30+C32+C34+C36</f>
        <v>1426</v>
      </c>
      <c r="D21" s="240">
        <f>D22+D24+D26+D28+D30+D32+D34+D36</f>
        <v>0</v>
      </c>
      <c r="E21" s="240">
        <f>E22+E24+E26+E28+E30+E32+E34+E36</f>
        <v>1426</v>
      </c>
      <c r="F21" s="240">
        <f>F22+F24+F26+F28+F30+F32+F34+F36</f>
        <v>0</v>
      </c>
      <c r="G21" s="240">
        <f>G22+G24+G26+G28+G30+G32+G34+G36</f>
        <v>0</v>
      </c>
      <c r="H21" s="240">
        <f>H22+H24+H26+H28+H30+H32+H34+H36</f>
        <v>1426</v>
      </c>
      <c r="I21" s="241"/>
      <c r="J21" s="242"/>
      <c r="L21" s="222"/>
    </row>
    <row r="22" spans="1:12" s="250" customFormat="1" ht="15.75" hidden="1" outlineLevel="1">
      <c r="A22" s="244" t="s">
        <v>56</v>
      </c>
      <c r="B22" s="245" t="s">
        <v>800</v>
      </c>
      <c r="C22" s="246">
        <f>D22+E22+F22</f>
        <v>17</v>
      </c>
      <c r="D22" s="247"/>
      <c r="E22" s="247">
        <f aca="true" t="shared" si="3" ref="E22:E37">H22</f>
        <v>17</v>
      </c>
      <c r="F22" s="247"/>
      <c r="G22" s="248"/>
      <c r="H22" s="247">
        <v>17</v>
      </c>
      <c r="I22" s="247"/>
      <c r="J22" s="249"/>
      <c r="L22" s="222"/>
    </row>
    <row r="23" spans="1:12" s="250" customFormat="1" ht="15.75" hidden="1" outlineLevel="1">
      <c r="A23" s="251" t="s">
        <v>76</v>
      </c>
      <c r="B23" s="252" t="s">
        <v>801</v>
      </c>
      <c r="C23" s="246">
        <f aca="true" t="shared" si="4" ref="C23:C37">D23+E23+F23</f>
        <v>17</v>
      </c>
      <c r="D23" s="247"/>
      <c r="E23" s="247">
        <f t="shared" si="3"/>
        <v>17</v>
      </c>
      <c r="F23" s="247"/>
      <c r="G23" s="248"/>
      <c r="H23" s="247">
        <v>17</v>
      </c>
      <c r="I23" s="247"/>
      <c r="J23" s="249"/>
      <c r="L23" s="222"/>
    </row>
    <row r="24" spans="1:12" s="250" customFormat="1" ht="15.75" hidden="1" outlineLevel="1">
      <c r="A24" s="244" t="s">
        <v>56</v>
      </c>
      <c r="B24" s="253" t="s">
        <v>802</v>
      </c>
      <c r="C24" s="246">
        <f t="shared" si="4"/>
        <v>20</v>
      </c>
      <c r="D24" s="247"/>
      <c r="E24" s="247">
        <f>H24</f>
        <v>20</v>
      </c>
      <c r="F24" s="247"/>
      <c r="G24" s="248"/>
      <c r="H24" s="247">
        <v>20</v>
      </c>
      <c r="I24" s="247"/>
      <c r="J24" s="249"/>
      <c r="L24" s="222"/>
    </row>
    <row r="25" spans="1:12" s="250" customFormat="1" ht="15.75" hidden="1" outlineLevel="1">
      <c r="A25" s="251" t="s">
        <v>76</v>
      </c>
      <c r="B25" s="253" t="s">
        <v>801</v>
      </c>
      <c r="C25" s="246">
        <f t="shared" si="4"/>
        <v>20</v>
      </c>
      <c r="D25" s="247"/>
      <c r="E25" s="247">
        <f t="shared" si="3"/>
        <v>20</v>
      </c>
      <c r="F25" s="247"/>
      <c r="G25" s="248"/>
      <c r="H25" s="247">
        <v>20</v>
      </c>
      <c r="I25" s="247"/>
      <c r="J25" s="249"/>
      <c r="L25" s="222"/>
    </row>
    <row r="26" spans="1:12" s="250" customFormat="1" ht="31.5" hidden="1" outlineLevel="1">
      <c r="A26" s="244" t="s">
        <v>56</v>
      </c>
      <c r="B26" s="253" t="s">
        <v>803</v>
      </c>
      <c r="C26" s="246">
        <f t="shared" si="4"/>
        <v>7</v>
      </c>
      <c r="D26" s="247"/>
      <c r="E26" s="247">
        <f t="shared" si="3"/>
        <v>7</v>
      </c>
      <c r="F26" s="247"/>
      <c r="G26" s="248"/>
      <c r="H26" s="247">
        <v>7</v>
      </c>
      <c r="I26" s="247"/>
      <c r="J26" s="249"/>
      <c r="L26" s="222"/>
    </row>
    <row r="27" spans="1:12" s="250" customFormat="1" ht="15.75" hidden="1" outlineLevel="1">
      <c r="A27" s="251" t="s">
        <v>76</v>
      </c>
      <c r="B27" s="253" t="s">
        <v>801</v>
      </c>
      <c r="C27" s="246">
        <f t="shared" si="4"/>
        <v>7</v>
      </c>
      <c r="D27" s="247"/>
      <c r="E27" s="247">
        <f t="shared" si="3"/>
        <v>7</v>
      </c>
      <c r="F27" s="247"/>
      <c r="G27" s="248"/>
      <c r="H27" s="247">
        <v>7</v>
      </c>
      <c r="I27" s="247"/>
      <c r="J27" s="249"/>
      <c r="L27" s="222"/>
    </row>
    <row r="28" spans="1:12" s="250" customFormat="1" ht="15.75" hidden="1" outlineLevel="1">
      <c r="A28" s="244" t="s">
        <v>56</v>
      </c>
      <c r="B28" s="253" t="s">
        <v>804</v>
      </c>
      <c r="C28" s="246">
        <f t="shared" si="4"/>
        <v>9</v>
      </c>
      <c r="D28" s="247"/>
      <c r="E28" s="247">
        <f t="shared" si="3"/>
        <v>9</v>
      </c>
      <c r="F28" s="247"/>
      <c r="G28" s="248"/>
      <c r="H28" s="247">
        <v>9</v>
      </c>
      <c r="I28" s="247"/>
      <c r="J28" s="249"/>
      <c r="L28" s="222"/>
    </row>
    <row r="29" spans="1:12" s="250" customFormat="1" ht="15.75" hidden="1" outlineLevel="1">
      <c r="A29" s="251" t="s">
        <v>76</v>
      </c>
      <c r="B29" s="253" t="s">
        <v>801</v>
      </c>
      <c r="C29" s="246">
        <f t="shared" si="4"/>
        <v>9</v>
      </c>
      <c r="D29" s="247"/>
      <c r="E29" s="247">
        <f t="shared" si="3"/>
        <v>9</v>
      </c>
      <c r="F29" s="247"/>
      <c r="G29" s="248"/>
      <c r="H29" s="247">
        <v>9</v>
      </c>
      <c r="I29" s="247"/>
      <c r="J29" s="249"/>
      <c r="L29" s="222"/>
    </row>
    <row r="30" spans="1:12" s="243" customFormat="1" ht="31.5" hidden="1" outlineLevel="1">
      <c r="A30" s="254" t="s">
        <v>56</v>
      </c>
      <c r="B30" s="255" t="s">
        <v>805</v>
      </c>
      <c r="C30" s="246">
        <f t="shared" si="4"/>
        <v>16</v>
      </c>
      <c r="D30" s="241"/>
      <c r="E30" s="247">
        <f t="shared" si="3"/>
        <v>16</v>
      </c>
      <c r="F30" s="241"/>
      <c r="G30" s="256"/>
      <c r="H30" s="241">
        <v>16</v>
      </c>
      <c r="I30" s="241"/>
      <c r="J30" s="242"/>
      <c r="L30" s="222"/>
    </row>
    <row r="31" spans="1:12" s="243" customFormat="1" ht="15.75" hidden="1" outlineLevel="1">
      <c r="A31" s="257" t="s">
        <v>76</v>
      </c>
      <c r="B31" s="258" t="s">
        <v>806</v>
      </c>
      <c r="C31" s="246">
        <f t="shared" si="4"/>
        <v>16</v>
      </c>
      <c r="D31" s="241"/>
      <c r="E31" s="247">
        <f t="shared" si="3"/>
        <v>16</v>
      </c>
      <c r="F31" s="241"/>
      <c r="G31" s="256"/>
      <c r="H31" s="241">
        <v>16</v>
      </c>
      <c r="I31" s="241"/>
      <c r="J31" s="242"/>
      <c r="L31" s="222"/>
    </row>
    <row r="32" spans="1:12" s="250" customFormat="1" ht="15.75" hidden="1" outlineLevel="1">
      <c r="A32" s="244" t="s">
        <v>56</v>
      </c>
      <c r="B32" s="253" t="s">
        <v>126</v>
      </c>
      <c r="C32" s="246">
        <f t="shared" si="4"/>
        <v>107</v>
      </c>
      <c r="D32" s="247"/>
      <c r="E32" s="247">
        <f t="shared" si="3"/>
        <v>107</v>
      </c>
      <c r="F32" s="247"/>
      <c r="G32" s="248"/>
      <c r="H32" s="247">
        <v>107</v>
      </c>
      <c r="I32" s="247"/>
      <c r="J32" s="249"/>
      <c r="L32" s="222"/>
    </row>
    <row r="33" spans="1:12" s="250" customFormat="1" ht="15.75" hidden="1" outlineLevel="1">
      <c r="A33" s="251" t="s">
        <v>76</v>
      </c>
      <c r="B33" s="253" t="s">
        <v>807</v>
      </c>
      <c r="C33" s="246">
        <f t="shared" si="4"/>
        <v>107</v>
      </c>
      <c r="D33" s="247"/>
      <c r="E33" s="247">
        <f t="shared" si="3"/>
        <v>107</v>
      </c>
      <c r="F33" s="247"/>
      <c r="G33" s="248"/>
      <c r="H33" s="247">
        <v>107</v>
      </c>
      <c r="I33" s="247"/>
      <c r="J33" s="249"/>
      <c r="L33" s="222"/>
    </row>
    <row r="34" spans="1:12" s="250" customFormat="1" ht="31.5" hidden="1" outlineLevel="1">
      <c r="A34" s="244" t="s">
        <v>56</v>
      </c>
      <c r="B34" s="253" t="s">
        <v>808</v>
      </c>
      <c r="C34" s="246">
        <f t="shared" si="4"/>
        <v>962</v>
      </c>
      <c r="D34" s="247"/>
      <c r="E34" s="247">
        <f t="shared" si="3"/>
        <v>962</v>
      </c>
      <c r="F34" s="247"/>
      <c r="G34" s="248"/>
      <c r="H34" s="247">
        <v>962</v>
      </c>
      <c r="I34" s="247"/>
      <c r="J34" s="249"/>
      <c r="L34" s="222"/>
    </row>
    <row r="35" spans="1:12" s="250" customFormat="1" ht="15.75" hidden="1" outlineLevel="1">
      <c r="A35" s="251" t="s">
        <v>76</v>
      </c>
      <c r="B35" s="253" t="s">
        <v>809</v>
      </c>
      <c r="C35" s="246">
        <f t="shared" si="4"/>
        <v>962</v>
      </c>
      <c r="D35" s="247"/>
      <c r="E35" s="247">
        <f t="shared" si="3"/>
        <v>962</v>
      </c>
      <c r="F35" s="247"/>
      <c r="G35" s="248"/>
      <c r="H35" s="247">
        <v>962</v>
      </c>
      <c r="I35" s="247"/>
      <c r="J35" s="249"/>
      <c r="L35" s="222"/>
    </row>
    <row r="36" spans="1:12" s="250" customFormat="1" ht="15.75" hidden="1" outlineLevel="1">
      <c r="A36" s="257" t="s">
        <v>56</v>
      </c>
      <c r="B36" s="255" t="s">
        <v>810</v>
      </c>
      <c r="C36" s="246">
        <f t="shared" si="4"/>
        <v>288</v>
      </c>
      <c r="D36" s="247"/>
      <c r="E36" s="247">
        <f t="shared" si="3"/>
        <v>288</v>
      </c>
      <c r="F36" s="247"/>
      <c r="G36" s="248"/>
      <c r="H36" s="247">
        <f>H37</f>
        <v>288</v>
      </c>
      <c r="I36" s="247"/>
      <c r="J36" s="249"/>
      <c r="L36" s="222"/>
    </row>
    <row r="37" spans="1:12" s="250" customFormat="1" ht="15.75" hidden="1" outlineLevel="1">
      <c r="A37" s="257" t="s">
        <v>76</v>
      </c>
      <c r="B37" s="255" t="s">
        <v>801</v>
      </c>
      <c r="C37" s="246">
        <f t="shared" si="4"/>
        <v>288</v>
      </c>
      <c r="D37" s="247"/>
      <c r="E37" s="247">
        <f t="shared" si="3"/>
        <v>288</v>
      </c>
      <c r="F37" s="247"/>
      <c r="G37" s="248"/>
      <c r="H37" s="247">
        <v>288</v>
      </c>
      <c r="I37" s="247"/>
      <c r="J37" s="249"/>
      <c r="L37" s="222"/>
    </row>
    <row r="38" spans="1:10" s="222" customFormat="1" ht="15.75" collapsed="1">
      <c r="A38" s="229" t="s">
        <v>42</v>
      </c>
      <c r="B38" s="237" t="s">
        <v>811</v>
      </c>
      <c r="C38" s="231">
        <f>D38+E38+F38</f>
        <v>220.46</v>
      </c>
      <c r="D38" s="231"/>
      <c r="E38" s="231">
        <f>G38</f>
        <v>220.46</v>
      </c>
      <c r="F38" s="231"/>
      <c r="G38" s="232">
        <v>220.46</v>
      </c>
      <c r="H38" s="231"/>
      <c r="I38" s="231"/>
      <c r="J38" s="233"/>
    </row>
    <row r="39" spans="1:10" s="222" customFormat="1" ht="15.75">
      <c r="A39" s="259">
        <v>5</v>
      </c>
      <c r="B39" s="260" t="s">
        <v>812</v>
      </c>
      <c r="C39" s="231">
        <f>D39+E39+F39</f>
        <v>1423.2536599999876</v>
      </c>
      <c r="D39" s="261"/>
      <c r="E39" s="231">
        <f>G39</f>
        <v>1423.2536599999876</v>
      </c>
      <c r="F39" s="261"/>
      <c r="G39" s="232">
        <v>1423.2536599999876</v>
      </c>
      <c r="H39" s="231"/>
      <c r="I39" s="231"/>
      <c r="J39" s="233"/>
    </row>
    <row r="40" spans="1:10" s="222" customFormat="1" ht="15.75">
      <c r="A40" s="236" t="s">
        <v>44</v>
      </c>
      <c r="B40" s="237" t="s">
        <v>813</v>
      </c>
      <c r="C40" s="231">
        <f>D40+E40+F40</f>
        <v>1242</v>
      </c>
      <c r="D40" s="262"/>
      <c r="E40" s="231">
        <f>G40</f>
        <v>1242</v>
      </c>
      <c r="F40" s="231"/>
      <c r="G40" s="232">
        <v>1242</v>
      </c>
      <c r="H40" s="231"/>
      <c r="I40" s="231"/>
      <c r="J40" s="233"/>
    </row>
    <row r="41" spans="1:10" s="222" customFormat="1" ht="17.25" customHeight="1">
      <c r="A41" s="236" t="s">
        <v>45</v>
      </c>
      <c r="B41" s="237" t="s">
        <v>814</v>
      </c>
      <c r="C41" s="231">
        <f>D41+E41+F41</f>
        <v>117</v>
      </c>
      <c r="D41" s="231"/>
      <c r="E41" s="231">
        <f>G41</f>
        <v>117</v>
      </c>
      <c r="F41" s="231"/>
      <c r="G41" s="232">
        <v>117</v>
      </c>
      <c r="H41" s="231"/>
      <c r="I41" s="231"/>
      <c r="J41" s="233"/>
    </row>
    <row r="42" spans="1:10" s="222" customFormat="1" ht="15.75">
      <c r="A42" s="236" t="s">
        <v>6</v>
      </c>
      <c r="B42" s="237" t="s">
        <v>815</v>
      </c>
      <c r="C42" s="231">
        <f>D42+E42+F42</f>
        <v>42</v>
      </c>
      <c r="D42" s="231"/>
      <c r="E42" s="231">
        <f>G42</f>
        <v>42</v>
      </c>
      <c r="F42" s="231"/>
      <c r="G42" s="232">
        <v>42</v>
      </c>
      <c r="H42" s="231"/>
      <c r="I42" s="231"/>
      <c r="J42" s="233"/>
    </row>
    <row r="43" spans="1:10" s="222" customFormat="1" ht="41.25" customHeight="1">
      <c r="A43" s="236" t="s">
        <v>7</v>
      </c>
      <c r="B43" s="260" t="s">
        <v>816</v>
      </c>
      <c r="C43" s="232">
        <f>C44+C45+C46+C47+C48+C57+C59</f>
        <v>6707.974900000001</v>
      </c>
      <c r="D43" s="232">
        <f>D44+D45+D46+D47+D48+D57+D59</f>
        <v>0</v>
      </c>
      <c r="E43" s="232">
        <f>E44+E45+E46+E47+E48+E57+E59</f>
        <v>1537</v>
      </c>
      <c r="F43" s="232">
        <f>F44+F45+F46+F47+F48+F57+F59</f>
        <v>5170.974900000001</v>
      </c>
      <c r="G43" s="232">
        <f>G44+G45+G46+G47+G48+G57+G59</f>
        <v>3329.9749000000006</v>
      </c>
      <c r="H43" s="232">
        <f>H44+H45+H46+H47+H48+H57+H59</f>
        <v>3378</v>
      </c>
      <c r="I43" s="232">
        <f>SUM(I44:I48)</f>
        <v>0</v>
      </c>
      <c r="J43" s="238"/>
    </row>
    <row r="44" spans="1:10" s="222" customFormat="1" ht="15.75" hidden="1" outlineLevel="1">
      <c r="A44" s="234" t="s">
        <v>62</v>
      </c>
      <c r="B44" s="237" t="s">
        <v>817</v>
      </c>
      <c r="C44" s="231">
        <f>D44+E44+F44</f>
        <v>2762.5370000000003</v>
      </c>
      <c r="D44" s="231"/>
      <c r="E44" s="231"/>
      <c r="F44" s="231">
        <f>G44</f>
        <v>2762.5370000000003</v>
      </c>
      <c r="G44" s="232">
        <v>2762.5370000000003</v>
      </c>
      <c r="H44" s="231"/>
      <c r="I44" s="231"/>
      <c r="J44" s="233"/>
    </row>
    <row r="45" spans="1:10" s="222" customFormat="1" ht="15.75" hidden="1" outlineLevel="1">
      <c r="A45" s="234" t="s">
        <v>62</v>
      </c>
      <c r="B45" s="237" t="s">
        <v>818</v>
      </c>
      <c r="C45" s="231">
        <f>D45+E45+F45</f>
        <v>15</v>
      </c>
      <c r="D45" s="231"/>
      <c r="E45" s="231"/>
      <c r="F45" s="231">
        <f>G45</f>
        <v>15</v>
      </c>
      <c r="G45" s="232">
        <v>15</v>
      </c>
      <c r="H45" s="231"/>
      <c r="I45" s="231"/>
      <c r="J45" s="233"/>
    </row>
    <row r="46" spans="1:10" s="222" customFormat="1" ht="15.75" hidden="1" outlineLevel="1">
      <c r="A46" s="234" t="s">
        <v>62</v>
      </c>
      <c r="B46" s="237" t="s">
        <v>819</v>
      </c>
      <c r="C46" s="231">
        <f>D46+E46+F46</f>
        <v>237.13789999999997</v>
      </c>
      <c r="D46" s="231"/>
      <c r="E46" s="231"/>
      <c r="F46" s="231">
        <f>G46</f>
        <v>237.13789999999997</v>
      </c>
      <c r="G46" s="232">
        <v>237.13789999999997</v>
      </c>
      <c r="H46" s="231"/>
      <c r="I46" s="231"/>
      <c r="J46" s="233"/>
    </row>
    <row r="47" spans="1:10" s="222" customFormat="1" ht="15.75" hidden="1" outlineLevel="1">
      <c r="A47" s="234" t="s">
        <v>62</v>
      </c>
      <c r="B47" s="237" t="s">
        <v>820</v>
      </c>
      <c r="C47" s="231">
        <f>D47+E47+F47</f>
        <v>315.3</v>
      </c>
      <c r="D47" s="231"/>
      <c r="E47" s="231"/>
      <c r="F47" s="231">
        <f>G47</f>
        <v>315.3</v>
      </c>
      <c r="G47" s="232">
        <v>315.3</v>
      </c>
      <c r="H47" s="231"/>
      <c r="I47" s="231"/>
      <c r="J47" s="233"/>
    </row>
    <row r="48" spans="1:10" s="222" customFormat="1" ht="15.75" hidden="1" outlineLevel="1">
      <c r="A48" s="234" t="s">
        <v>62</v>
      </c>
      <c r="B48" s="237" t="s">
        <v>821</v>
      </c>
      <c r="C48" s="231">
        <f>C49+C51+C53+C55</f>
        <v>1843</v>
      </c>
      <c r="D48" s="231">
        <f>D49+D51+D53+D55</f>
        <v>0</v>
      </c>
      <c r="E48" s="231">
        <f>E49+E51+E53+E55</f>
        <v>2</v>
      </c>
      <c r="F48" s="231">
        <f>F49+F51+F53+F55</f>
        <v>1841</v>
      </c>
      <c r="G48" s="231">
        <f>G49+G51+G53+G55</f>
        <v>0</v>
      </c>
      <c r="H48" s="231">
        <f>H49+H51+H53+H55</f>
        <v>1843</v>
      </c>
      <c r="I48" s="231"/>
      <c r="J48" s="233"/>
    </row>
    <row r="49" spans="1:12" s="267" customFormat="1" ht="15.75" hidden="1" outlineLevel="1">
      <c r="A49" s="263" t="s">
        <v>56</v>
      </c>
      <c r="B49" s="264" t="s">
        <v>822</v>
      </c>
      <c r="C49" s="246">
        <f>D49+E49+F49</f>
        <v>541</v>
      </c>
      <c r="D49" s="246"/>
      <c r="E49" s="231"/>
      <c r="F49" s="246">
        <f>H49</f>
        <v>541</v>
      </c>
      <c r="G49" s="265"/>
      <c r="H49" s="246">
        <v>541</v>
      </c>
      <c r="I49" s="246"/>
      <c r="J49" s="266"/>
      <c r="L49" s="222"/>
    </row>
    <row r="50" spans="1:12" s="267" customFormat="1" ht="15.75" hidden="1" outlineLevel="1">
      <c r="A50" s="263" t="s">
        <v>76</v>
      </c>
      <c r="B50" s="264" t="s">
        <v>823</v>
      </c>
      <c r="C50" s="246">
        <f aca="true" t="shared" si="5" ref="C50:C56">D50+E50+F50</f>
        <v>541</v>
      </c>
      <c r="D50" s="246"/>
      <c r="E50" s="231"/>
      <c r="F50" s="246">
        <f>H50</f>
        <v>541</v>
      </c>
      <c r="G50" s="265"/>
      <c r="H50" s="246">
        <v>541</v>
      </c>
      <c r="I50" s="246"/>
      <c r="J50" s="266"/>
      <c r="L50" s="222"/>
    </row>
    <row r="51" spans="1:12" s="267" customFormat="1" ht="15.75" hidden="1" outlineLevel="1">
      <c r="A51" s="263" t="s">
        <v>56</v>
      </c>
      <c r="B51" s="264" t="s">
        <v>824</v>
      </c>
      <c r="C51" s="246">
        <f t="shared" si="5"/>
        <v>300</v>
      </c>
      <c r="D51" s="246"/>
      <c r="E51" s="231"/>
      <c r="F51" s="246">
        <f>H51</f>
        <v>300</v>
      </c>
      <c r="G51" s="265"/>
      <c r="H51" s="246">
        <v>300</v>
      </c>
      <c r="I51" s="246"/>
      <c r="J51" s="266"/>
      <c r="L51" s="222"/>
    </row>
    <row r="52" spans="1:12" s="267" customFormat="1" ht="15.75" hidden="1" outlineLevel="1">
      <c r="A52" s="263" t="s">
        <v>76</v>
      </c>
      <c r="B52" s="264" t="s">
        <v>825</v>
      </c>
      <c r="C52" s="246">
        <f t="shared" si="5"/>
        <v>300</v>
      </c>
      <c r="D52" s="246"/>
      <c r="E52" s="231"/>
      <c r="F52" s="246">
        <f>H52</f>
        <v>300</v>
      </c>
      <c r="G52" s="265"/>
      <c r="H52" s="246">
        <v>300</v>
      </c>
      <c r="I52" s="246"/>
      <c r="J52" s="266"/>
      <c r="L52" s="222"/>
    </row>
    <row r="53" spans="1:12" s="267" customFormat="1" ht="15.75" hidden="1" outlineLevel="1">
      <c r="A53" s="263" t="s">
        <v>56</v>
      </c>
      <c r="B53" s="264" t="s">
        <v>826</v>
      </c>
      <c r="C53" s="246">
        <f>D53+E53+F53</f>
        <v>2</v>
      </c>
      <c r="D53" s="246"/>
      <c r="E53" s="231">
        <f>H53</f>
        <v>2</v>
      </c>
      <c r="F53" s="246"/>
      <c r="G53" s="265"/>
      <c r="H53" s="246">
        <v>2</v>
      </c>
      <c r="I53" s="246"/>
      <c r="J53" s="266"/>
      <c r="L53" s="222"/>
    </row>
    <row r="54" spans="1:12" s="267" customFormat="1" ht="31.5" hidden="1" outlineLevel="1">
      <c r="A54" s="263" t="s">
        <v>76</v>
      </c>
      <c r="B54" s="264" t="s">
        <v>827</v>
      </c>
      <c r="C54" s="246">
        <f t="shared" si="5"/>
        <v>2</v>
      </c>
      <c r="D54" s="246"/>
      <c r="E54" s="231">
        <f>H54</f>
        <v>2</v>
      </c>
      <c r="F54" s="246"/>
      <c r="G54" s="265"/>
      <c r="H54" s="246">
        <v>2</v>
      </c>
      <c r="I54" s="246"/>
      <c r="J54" s="266"/>
      <c r="L54" s="222"/>
    </row>
    <row r="55" spans="1:12" s="267" customFormat="1" ht="15.75" hidden="1" outlineLevel="1">
      <c r="A55" s="263" t="s">
        <v>56</v>
      </c>
      <c r="B55" s="264" t="s">
        <v>828</v>
      </c>
      <c r="C55" s="246">
        <f t="shared" si="5"/>
        <v>1000</v>
      </c>
      <c r="D55" s="246"/>
      <c r="E55" s="231"/>
      <c r="F55" s="246">
        <f>H55</f>
        <v>1000</v>
      </c>
      <c r="G55" s="265"/>
      <c r="H55" s="246">
        <v>1000</v>
      </c>
      <c r="I55" s="246"/>
      <c r="J55" s="266"/>
      <c r="L55" s="222"/>
    </row>
    <row r="56" spans="1:12" s="267" customFormat="1" ht="15.75" hidden="1" outlineLevel="1">
      <c r="A56" s="263" t="s">
        <v>76</v>
      </c>
      <c r="B56" s="264" t="s">
        <v>829</v>
      </c>
      <c r="C56" s="246">
        <f t="shared" si="5"/>
        <v>1000</v>
      </c>
      <c r="D56" s="246"/>
      <c r="E56" s="231"/>
      <c r="F56" s="246">
        <f>H56</f>
        <v>1000</v>
      </c>
      <c r="G56" s="265"/>
      <c r="H56" s="246">
        <v>1000</v>
      </c>
      <c r="I56" s="246"/>
      <c r="J56" s="266"/>
      <c r="L56" s="222"/>
    </row>
    <row r="57" spans="1:12" s="267" customFormat="1" ht="15.75" hidden="1" outlineLevel="1">
      <c r="A57" s="263" t="s">
        <v>62</v>
      </c>
      <c r="B57" s="255" t="s">
        <v>830</v>
      </c>
      <c r="C57" s="246">
        <f>C58</f>
        <v>1257</v>
      </c>
      <c r="D57" s="246">
        <f>D58</f>
        <v>0</v>
      </c>
      <c r="E57" s="246">
        <f>E58</f>
        <v>1257</v>
      </c>
      <c r="F57" s="246">
        <f>F58</f>
        <v>0</v>
      </c>
      <c r="G57" s="246">
        <f>G58</f>
        <v>0</v>
      </c>
      <c r="H57" s="231">
        <f>H58</f>
        <v>1257</v>
      </c>
      <c r="I57" s="246"/>
      <c r="J57" s="266"/>
      <c r="L57" s="222"/>
    </row>
    <row r="58" spans="1:12" s="267" customFormat="1" ht="15.75" hidden="1" outlineLevel="1">
      <c r="A58" s="263" t="s">
        <v>56</v>
      </c>
      <c r="B58" s="268" t="s">
        <v>831</v>
      </c>
      <c r="C58" s="246">
        <f>D58+E58+F58</f>
        <v>1257</v>
      </c>
      <c r="D58" s="246"/>
      <c r="E58" s="231">
        <f>H58</f>
        <v>1257</v>
      </c>
      <c r="F58" s="246"/>
      <c r="G58" s="265"/>
      <c r="H58" s="240">
        <v>1257</v>
      </c>
      <c r="I58" s="246"/>
      <c r="J58" s="266"/>
      <c r="L58" s="222"/>
    </row>
    <row r="59" spans="1:12" s="267" customFormat="1" ht="15.75" hidden="1" outlineLevel="1">
      <c r="A59" s="263" t="s">
        <v>62</v>
      </c>
      <c r="B59" s="268" t="s">
        <v>832</v>
      </c>
      <c r="C59" s="246">
        <f>C60</f>
        <v>278</v>
      </c>
      <c r="D59" s="246">
        <f>D60</f>
        <v>0</v>
      </c>
      <c r="E59" s="246">
        <f>E60</f>
        <v>278</v>
      </c>
      <c r="F59" s="246">
        <f>F60</f>
        <v>0</v>
      </c>
      <c r="G59" s="246">
        <f>G60</f>
        <v>0</v>
      </c>
      <c r="H59" s="246">
        <f>H60</f>
        <v>278</v>
      </c>
      <c r="I59" s="246"/>
      <c r="J59" s="266"/>
      <c r="L59" s="222"/>
    </row>
    <row r="60" spans="1:12" s="267" customFormat="1" ht="31.5" hidden="1" outlineLevel="1">
      <c r="A60" s="263" t="s">
        <v>56</v>
      </c>
      <c r="B60" s="269" t="s">
        <v>833</v>
      </c>
      <c r="C60" s="246">
        <f>D60+E60+F60</f>
        <v>278</v>
      </c>
      <c r="D60" s="246"/>
      <c r="E60" s="231">
        <f>H60</f>
        <v>278</v>
      </c>
      <c r="F60" s="246"/>
      <c r="G60" s="265"/>
      <c r="H60" s="246">
        <v>278</v>
      </c>
      <c r="I60" s="246"/>
      <c r="J60" s="266"/>
      <c r="L60" s="222"/>
    </row>
    <row r="61" spans="1:10" s="222" customFormat="1" ht="15.75" collapsed="1">
      <c r="A61" s="234" t="s">
        <v>86</v>
      </c>
      <c r="B61" s="260" t="s">
        <v>834</v>
      </c>
      <c r="C61" s="231">
        <f>C62+C63</f>
        <v>9306</v>
      </c>
      <c r="D61" s="231">
        <f>D62+D63</f>
        <v>0</v>
      </c>
      <c r="E61" s="231">
        <f>E62+E63</f>
        <v>9306</v>
      </c>
      <c r="F61" s="231">
        <f>F62+F63</f>
        <v>0</v>
      </c>
      <c r="G61" s="231">
        <f>G62+G63</f>
        <v>8525</v>
      </c>
      <c r="H61" s="231">
        <f>H62+H63</f>
        <v>781</v>
      </c>
      <c r="I61" s="231"/>
      <c r="J61" s="233"/>
    </row>
    <row r="62" spans="1:10" s="222" customFormat="1" ht="15.75" hidden="1" outlineLevel="1">
      <c r="A62" s="236" t="s">
        <v>73</v>
      </c>
      <c r="B62" s="260" t="s">
        <v>835</v>
      </c>
      <c r="C62" s="231">
        <f>D62+E62+F62</f>
        <v>8525</v>
      </c>
      <c r="D62" s="231"/>
      <c r="E62" s="231">
        <f>G62+H62</f>
        <v>8525</v>
      </c>
      <c r="F62" s="231"/>
      <c r="G62" s="232">
        <v>8525</v>
      </c>
      <c r="H62" s="231"/>
      <c r="I62" s="231"/>
      <c r="J62" s="233"/>
    </row>
    <row r="63" spans="1:10" s="222" customFormat="1" ht="15.75" hidden="1" outlineLevel="1">
      <c r="A63" s="236" t="s">
        <v>55</v>
      </c>
      <c r="B63" s="260" t="s">
        <v>836</v>
      </c>
      <c r="C63" s="231">
        <f>D63+E63+F63</f>
        <v>781</v>
      </c>
      <c r="D63" s="231"/>
      <c r="E63" s="231">
        <f>G63+H63</f>
        <v>781</v>
      </c>
      <c r="F63" s="231"/>
      <c r="G63" s="232"/>
      <c r="H63" s="231">
        <f>H64+H66+H68+H70</f>
        <v>781</v>
      </c>
      <c r="I63" s="231"/>
      <c r="J63" s="233"/>
    </row>
    <row r="64" spans="1:10" s="222" customFormat="1" ht="15.75" hidden="1" outlineLevel="1">
      <c r="A64" s="234" t="s">
        <v>62</v>
      </c>
      <c r="B64" s="260" t="s">
        <v>117</v>
      </c>
      <c r="C64" s="231">
        <f aca="true" t="shared" si="6" ref="C64:C71">D64+E64+F64</f>
        <v>10</v>
      </c>
      <c r="D64" s="231"/>
      <c r="E64" s="231">
        <f>G64+H64</f>
        <v>10</v>
      </c>
      <c r="F64" s="231"/>
      <c r="G64" s="232"/>
      <c r="H64" s="231">
        <v>10</v>
      </c>
      <c r="I64" s="231"/>
      <c r="J64" s="233"/>
    </row>
    <row r="65" spans="1:10" s="222" customFormat="1" ht="15.75" hidden="1" outlineLevel="1">
      <c r="A65" s="234" t="s">
        <v>56</v>
      </c>
      <c r="B65" s="260" t="s">
        <v>837</v>
      </c>
      <c r="C65" s="231">
        <f t="shared" si="6"/>
        <v>10</v>
      </c>
      <c r="D65" s="231"/>
      <c r="E65" s="231">
        <f aca="true" t="shared" si="7" ref="E65:E71">G65+H65</f>
        <v>10</v>
      </c>
      <c r="F65" s="231"/>
      <c r="G65" s="232"/>
      <c r="H65" s="231">
        <v>10</v>
      </c>
      <c r="I65" s="231"/>
      <c r="J65" s="233"/>
    </row>
    <row r="66" spans="1:10" s="222" customFormat="1" ht="15.75" hidden="1" outlineLevel="1">
      <c r="A66" s="234" t="s">
        <v>62</v>
      </c>
      <c r="B66" s="260" t="s">
        <v>118</v>
      </c>
      <c r="C66" s="231">
        <f t="shared" si="6"/>
        <v>587</v>
      </c>
      <c r="D66" s="231"/>
      <c r="E66" s="231">
        <f t="shared" si="7"/>
        <v>587</v>
      </c>
      <c r="F66" s="231"/>
      <c r="G66" s="232"/>
      <c r="H66" s="231">
        <v>587</v>
      </c>
      <c r="I66" s="231"/>
      <c r="J66" s="233"/>
    </row>
    <row r="67" spans="1:10" s="222" customFormat="1" ht="15.75" hidden="1" outlineLevel="1">
      <c r="A67" s="234" t="s">
        <v>56</v>
      </c>
      <c r="B67" s="260" t="s">
        <v>837</v>
      </c>
      <c r="C67" s="231">
        <f t="shared" si="6"/>
        <v>587</v>
      </c>
      <c r="D67" s="231"/>
      <c r="E67" s="231">
        <f t="shared" si="7"/>
        <v>587</v>
      </c>
      <c r="F67" s="231"/>
      <c r="G67" s="232"/>
      <c r="H67" s="231">
        <v>587</v>
      </c>
      <c r="I67" s="231"/>
      <c r="J67" s="233"/>
    </row>
    <row r="68" spans="1:10" s="222" customFormat="1" ht="15.75" hidden="1" outlineLevel="1">
      <c r="A68" s="234" t="s">
        <v>62</v>
      </c>
      <c r="B68" s="260" t="s">
        <v>119</v>
      </c>
      <c r="C68" s="231">
        <f t="shared" si="6"/>
        <v>158</v>
      </c>
      <c r="D68" s="231"/>
      <c r="E68" s="231">
        <f t="shared" si="7"/>
        <v>158</v>
      </c>
      <c r="F68" s="231"/>
      <c r="G68" s="232"/>
      <c r="H68" s="231">
        <v>158</v>
      </c>
      <c r="I68" s="231"/>
      <c r="J68" s="233"/>
    </row>
    <row r="69" spans="1:10" s="222" customFormat="1" ht="15.75" hidden="1" outlineLevel="1">
      <c r="A69" s="234" t="s">
        <v>56</v>
      </c>
      <c r="B69" s="260" t="s">
        <v>837</v>
      </c>
      <c r="C69" s="231">
        <f t="shared" si="6"/>
        <v>158</v>
      </c>
      <c r="D69" s="231"/>
      <c r="E69" s="231">
        <f t="shared" si="7"/>
        <v>158</v>
      </c>
      <c r="F69" s="231"/>
      <c r="G69" s="232"/>
      <c r="H69" s="231">
        <v>158</v>
      </c>
      <c r="I69" s="231"/>
      <c r="J69" s="233"/>
    </row>
    <row r="70" spans="1:10" s="222" customFormat="1" ht="15.75" hidden="1" outlineLevel="1">
      <c r="A70" s="234" t="s">
        <v>62</v>
      </c>
      <c r="B70" s="260" t="s">
        <v>121</v>
      </c>
      <c r="C70" s="231">
        <f t="shared" si="6"/>
        <v>26</v>
      </c>
      <c r="D70" s="231"/>
      <c r="E70" s="231">
        <f t="shared" si="7"/>
        <v>26</v>
      </c>
      <c r="F70" s="231"/>
      <c r="G70" s="232"/>
      <c r="H70" s="231">
        <v>26</v>
      </c>
      <c r="I70" s="231"/>
      <c r="J70" s="233"/>
    </row>
    <row r="71" spans="1:10" s="222" customFormat="1" ht="15.75" hidden="1" outlineLevel="1">
      <c r="A71" s="234" t="s">
        <v>56</v>
      </c>
      <c r="B71" s="260" t="s">
        <v>837</v>
      </c>
      <c r="C71" s="231">
        <f t="shared" si="6"/>
        <v>26</v>
      </c>
      <c r="D71" s="231"/>
      <c r="E71" s="231">
        <f t="shared" si="7"/>
        <v>26</v>
      </c>
      <c r="F71" s="231"/>
      <c r="G71" s="232"/>
      <c r="H71" s="231">
        <v>26</v>
      </c>
      <c r="I71" s="231"/>
      <c r="J71" s="233"/>
    </row>
    <row r="72" spans="1:10" s="222" customFormat="1" ht="15.75" collapsed="1">
      <c r="A72" s="236" t="s">
        <v>8</v>
      </c>
      <c r="B72" s="237" t="s">
        <v>838</v>
      </c>
      <c r="C72" s="231">
        <f>D72+E72+F72</f>
        <v>162</v>
      </c>
      <c r="D72" s="231"/>
      <c r="E72" s="231">
        <f>G72</f>
        <v>162</v>
      </c>
      <c r="F72" s="231"/>
      <c r="G72" s="232">
        <v>162</v>
      </c>
      <c r="H72" s="231"/>
      <c r="I72" s="231"/>
      <c r="J72" s="233"/>
    </row>
    <row r="73" spans="1:10" s="222" customFormat="1" ht="54.75" customHeight="1">
      <c r="A73" s="236" t="s">
        <v>9</v>
      </c>
      <c r="B73" s="260" t="s">
        <v>839</v>
      </c>
      <c r="C73" s="231">
        <f>D73+E73+F73</f>
        <v>17019.3</v>
      </c>
      <c r="D73" s="231"/>
      <c r="E73" s="231">
        <f>G73</f>
        <v>17019.3</v>
      </c>
      <c r="F73" s="231"/>
      <c r="G73" s="232">
        <v>17019.3</v>
      </c>
      <c r="H73" s="231"/>
      <c r="I73" s="231"/>
      <c r="J73" s="233"/>
    </row>
    <row r="74" spans="1:10" s="222" customFormat="1" ht="31.5">
      <c r="A74" s="236" t="s">
        <v>10</v>
      </c>
      <c r="B74" s="260" t="s">
        <v>840</v>
      </c>
      <c r="C74" s="231">
        <f>D74+E74+F74</f>
        <v>850</v>
      </c>
      <c r="D74" s="231"/>
      <c r="E74" s="231">
        <f>G74</f>
        <v>850</v>
      </c>
      <c r="F74" s="231"/>
      <c r="G74" s="232">
        <v>850</v>
      </c>
      <c r="H74" s="231"/>
      <c r="I74" s="231"/>
      <c r="J74" s="233"/>
    </row>
    <row r="75" spans="1:10" s="222" customFormat="1" ht="51.75" customHeight="1">
      <c r="A75" s="236" t="s">
        <v>11</v>
      </c>
      <c r="B75" s="260" t="s">
        <v>330</v>
      </c>
      <c r="C75" s="231">
        <f>D75+E75+F75</f>
        <v>1225</v>
      </c>
      <c r="D75" s="231"/>
      <c r="E75" s="231">
        <f>G75</f>
        <v>1225</v>
      </c>
      <c r="F75" s="231"/>
      <c r="G75" s="232">
        <v>1225</v>
      </c>
      <c r="H75" s="231"/>
      <c r="I75" s="231"/>
      <c r="J75" s="233"/>
    </row>
    <row r="76" spans="1:10" s="222" customFormat="1" ht="31.5">
      <c r="A76" s="236" t="s">
        <v>12</v>
      </c>
      <c r="B76" s="260" t="s">
        <v>841</v>
      </c>
      <c r="C76" s="231">
        <f>D76+E76+F76</f>
        <v>924</v>
      </c>
      <c r="D76" s="231"/>
      <c r="E76" s="231">
        <f>G76</f>
        <v>924</v>
      </c>
      <c r="F76" s="231"/>
      <c r="G76" s="232">
        <v>924</v>
      </c>
      <c r="H76" s="231"/>
      <c r="I76" s="231"/>
      <c r="J76" s="233"/>
    </row>
    <row r="77" spans="1:10" s="222" customFormat="1" ht="31.5">
      <c r="A77" s="234" t="s">
        <v>13</v>
      </c>
      <c r="B77" s="237" t="s">
        <v>842</v>
      </c>
      <c r="C77" s="231">
        <f>D77+E77+F77</f>
        <v>2665.99</v>
      </c>
      <c r="D77" s="231"/>
      <c r="E77" s="231">
        <f>G77</f>
        <v>2665.99</v>
      </c>
      <c r="F77" s="231"/>
      <c r="G77" s="232">
        <v>2665.99</v>
      </c>
      <c r="H77" s="231"/>
      <c r="I77" s="231"/>
      <c r="J77" s="233"/>
    </row>
    <row r="78" spans="1:10" s="222" customFormat="1" ht="31.5">
      <c r="A78" s="234" t="s">
        <v>14</v>
      </c>
      <c r="B78" s="237" t="s">
        <v>843</v>
      </c>
      <c r="C78" s="231">
        <f>D78+E78+F78</f>
        <v>64.0139999999999</v>
      </c>
      <c r="D78" s="231"/>
      <c r="E78" s="231">
        <f>G78</f>
        <v>64.0139999999999</v>
      </c>
      <c r="F78" s="231"/>
      <c r="G78" s="232">
        <v>64.0139999999999</v>
      </c>
      <c r="H78" s="231"/>
      <c r="I78" s="231"/>
      <c r="J78" s="233"/>
    </row>
    <row r="79" spans="1:10" s="222" customFormat="1" ht="15.75">
      <c r="A79" s="234" t="s">
        <v>15</v>
      </c>
      <c r="B79" s="237" t="s">
        <v>844</v>
      </c>
      <c r="C79" s="231">
        <f>D79+E79+F79</f>
        <v>219.312</v>
      </c>
      <c r="D79" s="231"/>
      <c r="E79" s="231">
        <f>G79</f>
        <v>219.312</v>
      </c>
      <c r="F79" s="231"/>
      <c r="G79" s="232">
        <v>219.312</v>
      </c>
      <c r="H79" s="231"/>
      <c r="I79" s="231"/>
      <c r="J79" s="233"/>
    </row>
    <row r="80" spans="1:10" s="222" customFormat="1" ht="15.75">
      <c r="A80" s="234" t="s">
        <v>16</v>
      </c>
      <c r="B80" s="270" t="s">
        <v>845</v>
      </c>
      <c r="C80" s="231">
        <f>D80+E80+F80</f>
        <v>4100</v>
      </c>
      <c r="D80" s="231"/>
      <c r="E80" s="231">
        <f>G80</f>
        <v>4100</v>
      </c>
      <c r="F80" s="231"/>
      <c r="G80" s="232">
        <v>4100</v>
      </c>
      <c r="H80" s="231"/>
      <c r="I80" s="231"/>
      <c r="J80" s="233"/>
    </row>
    <row r="81" spans="1:10" s="222" customFormat="1" ht="15.75">
      <c r="A81" s="227" t="s">
        <v>39</v>
      </c>
      <c r="B81" s="271" t="s">
        <v>91</v>
      </c>
      <c r="C81" s="225">
        <f>C82+C83+C84+C85+C86+C90+C91+C94+C95</f>
        <v>297268.92</v>
      </c>
      <c r="D81" s="225">
        <f aca="true" t="shared" si="8" ref="D81:I81">D82+D83+D84+D85+D86+D90+D91+D94+D95</f>
        <v>297268.92</v>
      </c>
      <c r="E81" s="225">
        <f t="shared" si="8"/>
        <v>0</v>
      </c>
      <c r="F81" s="225">
        <f t="shared" si="8"/>
        <v>0</v>
      </c>
      <c r="G81" s="225">
        <f t="shared" si="8"/>
        <v>297268.92</v>
      </c>
      <c r="H81" s="225">
        <f t="shared" si="8"/>
        <v>0</v>
      </c>
      <c r="I81" s="225">
        <f t="shared" si="8"/>
        <v>0</v>
      </c>
      <c r="J81" s="221"/>
    </row>
    <row r="82" spans="1:12" s="243" customFormat="1" ht="15.75">
      <c r="A82" s="272" t="s">
        <v>49</v>
      </c>
      <c r="B82" s="273" t="s">
        <v>80</v>
      </c>
      <c r="C82" s="231">
        <f>D82+E82+F82</f>
        <v>6175.5</v>
      </c>
      <c r="D82" s="241">
        <f>G82</f>
        <v>6175.5</v>
      </c>
      <c r="E82" s="241"/>
      <c r="F82" s="241"/>
      <c r="G82" s="256">
        <v>6175.5</v>
      </c>
      <c r="H82" s="241"/>
      <c r="I82" s="241"/>
      <c r="J82" s="242"/>
      <c r="L82" s="222"/>
    </row>
    <row r="83" spans="1:12" s="243" customFormat="1" ht="15.75">
      <c r="A83" s="272" t="s">
        <v>50</v>
      </c>
      <c r="B83" s="274" t="s">
        <v>82</v>
      </c>
      <c r="C83" s="231">
        <f>D83+E83+F83</f>
        <v>10004</v>
      </c>
      <c r="D83" s="241">
        <f aca="true" t="shared" si="9" ref="D83:D95">G83</f>
        <v>10004</v>
      </c>
      <c r="E83" s="241"/>
      <c r="F83" s="241"/>
      <c r="G83" s="256">
        <v>10004</v>
      </c>
      <c r="H83" s="241"/>
      <c r="I83" s="241"/>
      <c r="J83" s="242"/>
      <c r="L83" s="222"/>
    </row>
    <row r="84" spans="1:12" s="243" customFormat="1" ht="15.75">
      <c r="A84" s="272" t="s">
        <v>41</v>
      </c>
      <c r="B84" s="273" t="s">
        <v>846</v>
      </c>
      <c r="C84" s="231">
        <f>D84+E84+F84</f>
        <v>639.42</v>
      </c>
      <c r="D84" s="241">
        <f t="shared" si="9"/>
        <v>639.42</v>
      </c>
      <c r="E84" s="241"/>
      <c r="F84" s="241"/>
      <c r="G84" s="256">
        <v>639.42</v>
      </c>
      <c r="H84" s="241"/>
      <c r="I84" s="241"/>
      <c r="J84" s="242"/>
      <c r="L84" s="222"/>
    </row>
    <row r="85" spans="1:12" s="243" customFormat="1" ht="15.75">
      <c r="A85" s="272" t="s">
        <v>42</v>
      </c>
      <c r="B85" s="275" t="s">
        <v>847</v>
      </c>
      <c r="C85" s="231">
        <f>D85+E85+F85</f>
        <v>19925</v>
      </c>
      <c r="D85" s="241">
        <f t="shared" si="9"/>
        <v>19925</v>
      </c>
      <c r="E85" s="241"/>
      <c r="F85" s="241"/>
      <c r="G85" s="256">
        <v>19925</v>
      </c>
      <c r="H85" s="256"/>
      <c r="I85" s="256"/>
      <c r="J85" s="276"/>
      <c r="L85" s="222"/>
    </row>
    <row r="86" spans="1:10" s="243" customFormat="1" ht="15.75">
      <c r="A86" s="272" t="s">
        <v>43</v>
      </c>
      <c r="B86" s="274" t="s">
        <v>848</v>
      </c>
      <c r="C86" s="231">
        <f>D86+E86+F86</f>
        <v>55932</v>
      </c>
      <c r="D86" s="241">
        <f t="shared" si="9"/>
        <v>55932</v>
      </c>
      <c r="E86" s="241"/>
      <c r="F86" s="241"/>
      <c r="G86" s="256">
        <f>G87</f>
        <v>55932</v>
      </c>
      <c r="H86" s="241"/>
      <c r="I86" s="241"/>
      <c r="J86" s="242"/>
    </row>
    <row r="87" spans="1:10" s="243" customFormat="1" ht="31.5" hidden="1" outlineLevel="1">
      <c r="A87" s="272" t="s">
        <v>62</v>
      </c>
      <c r="B87" s="260" t="s">
        <v>849</v>
      </c>
      <c r="C87" s="231">
        <f>D87+E87+F87</f>
        <v>55932</v>
      </c>
      <c r="D87" s="241">
        <f t="shared" si="9"/>
        <v>55932</v>
      </c>
      <c r="E87" s="241"/>
      <c r="F87" s="241"/>
      <c r="G87" s="256">
        <v>55932</v>
      </c>
      <c r="H87" s="241"/>
      <c r="I87" s="241"/>
      <c r="J87" s="242"/>
    </row>
    <row r="88" spans="1:10" s="243" customFormat="1" ht="15.75" hidden="1" outlineLevel="1">
      <c r="A88" s="234" t="s">
        <v>56</v>
      </c>
      <c r="B88" s="237" t="s">
        <v>850</v>
      </c>
      <c r="C88" s="231">
        <f>D88+E88+F88</f>
        <v>51437</v>
      </c>
      <c r="D88" s="241">
        <f t="shared" si="9"/>
        <v>51437</v>
      </c>
      <c r="E88" s="241"/>
      <c r="F88" s="241"/>
      <c r="G88" s="256">
        <v>51437</v>
      </c>
      <c r="H88" s="241"/>
      <c r="I88" s="241"/>
      <c r="J88" s="242"/>
    </row>
    <row r="89" spans="1:10" s="243" customFormat="1" ht="31.5" hidden="1" outlineLevel="1">
      <c r="A89" s="234" t="s">
        <v>56</v>
      </c>
      <c r="B89" s="260" t="s">
        <v>851</v>
      </c>
      <c r="C89" s="231">
        <f>D89+E89+F89</f>
        <v>4495</v>
      </c>
      <c r="D89" s="241">
        <f t="shared" si="9"/>
        <v>4495</v>
      </c>
      <c r="E89" s="241"/>
      <c r="F89" s="241"/>
      <c r="G89" s="256">
        <v>4495</v>
      </c>
      <c r="H89" s="241"/>
      <c r="I89" s="241"/>
      <c r="J89" s="242"/>
    </row>
    <row r="90" spans="1:10" s="243" customFormat="1" ht="15.75" collapsed="1">
      <c r="A90" s="236" t="s">
        <v>44</v>
      </c>
      <c r="B90" s="260" t="s">
        <v>852</v>
      </c>
      <c r="C90" s="231">
        <f>D90+E90+F90</f>
        <v>647</v>
      </c>
      <c r="D90" s="241">
        <f t="shared" si="9"/>
        <v>647</v>
      </c>
      <c r="E90" s="241"/>
      <c r="F90" s="241"/>
      <c r="G90" s="256">
        <v>647</v>
      </c>
      <c r="H90" s="241"/>
      <c r="I90" s="241"/>
      <c r="J90" s="242"/>
    </row>
    <row r="91" spans="1:10" s="243" customFormat="1" ht="15.75">
      <c r="A91" s="236" t="s">
        <v>45</v>
      </c>
      <c r="B91" s="260" t="s">
        <v>116</v>
      </c>
      <c r="C91" s="231">
        <f>D91+E91+F91</f>
        <v>6600</v>
      </c>
      <c r="D91" s="241">
        <f t="shared" si="9"/>
        <v>6600</v>
      </c>
      <c r="E91" s="241"/>
      <c r="F91" s="241"/>
      <c r="G91" s="277">
        <v>6600</v>
      </c>
      <c r="H91" s="241"/>
      <c r="I91" s="241"/>
      <c r="J91" s="242"/>
    </row>
    <row r="92" spans="1:10" s="243" customFormat="1" ht="15.75">
      <c r="A92" s="236" t="s">
        <v>62</v>
      </c>
      <c r="B92" s="237" t="s">
        <v>853</v>
      </c>
      <c r="C92" s="231">
        <f>D92+E92+F92</f>
        <v>5816</v>
      </c>
      <c r="D92" s="241">
        <f t="shared" si="9"/>
        <v>5816</v>
      </c>
      <c r="E92" s="241"/>
      <c r="F92" s="241"/>
      <c r="G92" s="256">
        <v>5816</v>
      </c>
      <c r="H92" s="241"/>
      <c r="I92" s="241"/>
      <c r="J92" s="242"/>
    </row>
    <row r="93" spans="1:10" s="243" customFormat="1" ht="15.75">
      <c r="A93" s="236" t="s">
        <v>62</v>
      </c>
      <c r="B93" s="237" t="s">
        <v>854</v>
      </c>
      <c r="C93" s="231">
        <f>D93+E93+F93</f>
        <v>784</v>
      </c>
      <c r="D93" s="241">
        <f t="shared" si="9"/>
        <v>784</v>
      </c>
      <c r="E93" s="241"/>
      <c r="F93" s="241"/>
      <c r="G93" s="256">
        <v>784</v>
      </c>
      <c r="H93" s="241"/>
      <c r="I93" s="241"/>
      <c r="J93" s="242"/>
    </row>
    <row r="94" spans="1:10" s="243" customFormat="1" ht="31.5">
      <c r="A94" s="278" t="s">
        <v>6</v>
      </c>
      <c r="B94" s="260" t="s">
        <v>855</v>
      </c>
      <c r="C94" s="231">
        <f>D94+E94+F94</f>
        <v>178000</v>
      </c>
      <c r="D94" s="241">
        <f t="shared" si="9"/>
        <v>178000</v>
      </c>
      <c r="E94" s="241"/>
      <c r="F94" s="241"/>
      <c r="G94" s="256">
        <v>178000</v>
      </c>
      <c r="H94" s="241"/>
      <c r="I94" s="241"/>
      <c r="J94" s="242"/>
    </row>
    <row r="95" spans="1:10" s="243" customFormat="1" ht="15.75">
      <c r="A95" s="272" t="s">
        <v>7</v>
      </c>
      <c r="B95" s="273" t="s">
        <v>856</v>
      </c>
      <c r="C95" s="231">
        <f>D95+E95+F95</f>
        <v>19346</v>
      </c>
      <c r="D95" s="241">
        <f t="shared" si="9"/>
        <v>19346</v>
      </c>
      <c r="E95" s="241"/>
      <c r="F95" s="241"/>
      <c r="G95" s="256">
        <v>19346</v>
      </c>
      <c r="H95" s="241"/>
      <c r="I95" s="241"/>
      <c r="J95" s="242"/>
    </row>
    <row r="96" spans="1:10" s="243" customFormat="1" ht="21" customHeight="1">
      <c r="A96" s="279" t="s">
        <v>87</v>
      </c>
      <c r="B96" s="280" t="s">
        <v>857</v>
      </c>
      <c r="C96" s="281">
        <f>SUM(C97:C102)</f>
        <v>83338</v>
      </c>
      <c r="D96" s="281">
        <f>SUM(D97:D102)</f>
        <v>83338</v>
      </c>
      <c r="E96" s="281">
        <f>SUM(E97:E102)</f>
        <v>0</v>
      </c>
      <c r="F96" s="281">
        <f>SUM(F97:F102)</f>
        <v>0</v>
      </c>
      <c r="G96" s="281">
        <f>SUM(G97:G102)</f>
        <v>83338</v>
      </c>
      <c r="H96" s="241"/>
      <c r="I96" s="241"/>
      <c r="J96" s="242"/>
    </row>
    <row r="97" spans="1:10" s="243" customFormat="1" ht="15.75" hidden="1" outlineLevel="1">
      <c r="A97" s="282" t="s">
        <v>48</v>
      </c>
      <c r="B97" s="283" t="s">
        <v>858</v>
      </c>
      <c r="C97" s="231">
        <f>D97+E97+F97</f>
        <v>80000</v>
      </c>
      <c r="D97" s="241">
        <f aca="true" t="shared" si="10" ref="D97:D102">G97</f>
        <v>80000</v>
      </c>
      <c r="E97" s="281"/>
      <c r="F97" s="281"/>
      <c r="G97" s="241">
        <f>80000</f>
        <v>80000</v>
      </c>
      <c r="H97" s="241"/>
      <c r="I97" s="241"/>
      <c r="J97" s="242"/>
    </row>
    <row r="98" spans="1:10" s="243" customFormat="1" ht="15.75" hidden="1" outlineLevel="1">
      <c r="A98" s="282" t="s">
        <v>48</v>
      </c>
      <c r="B98" s="283" t="s">
        <v>859</v>
      </c>
      <c r="C98" s="231">
        <f>D98+E98+F98</f>
        <v>171</v>
      </c>
      <c r="D98" s="241">
        <f t="shared" si="10"/>
        <v>171</v>
      </c>
      <c r="E98" s="281"/>
      <c r="F98" s="281"/>
      <c r="G98" s="241">
        <v>171</v>
      </c>
      <c r="H98" s="241"/>
      <c r="I98" s="241"/>
      <c r="J98" s="242"/>
    </row>
    <row r="99" spans="1:10" s="243" customFormat="1" ht="15.75" hidden="1" outlineLevel="1">
      <c r="A99" s="282" t="s">
        <v>48</v>
      </c>
      <c r="B99" s="284" t="s">
        <v>860</v>
      </c>
      <c r="C99" s="231">
        <f>D99+E99+F99</f>
        <v>1556</v>
      </c>
      <c r="D99" s="241">
        <f t="shared" si="10"/>
        <v>1556</v>
      </c>
      <c r="E99" s="281"/>
      <c r="F99" s="281"/>
      <c r="G99" s="241">
        <v>1556</v>
      </c>
      <c r="H99" s="241"/>
      <c r="I99" s="241"/>
      <c r="J99" s="242"/>
    </row>
    <row r="100" spans="1:10" s="243" customFormat="1" ht="31.5" hidden="1" outlineLevel="1">
      <c r="A100" s="282" t="s">
        <v>48</v>
      </c>
      <c r="B100" s="285" t="s">
        <v>861</v>
      </c>
      <c r="C100" s="231">
        <f>D100+E100+F100</f>
        <v>104</v>
      </c>
      <c r="D100" s="241">
        <f t="shared" si="10"/>
        <v>104</v>
      </c>
      <c r="E100" s="281"/>
      <c r="F100" s="281"/>
      <c r="G100" s="241">
        <v>104</v>
      </c>
      <c r="H100" s="241"/>
      <c r="I100" s="241"/>
      <c r="J100" s="242"/>
    </row>
    <row r="101" spans="1:10" s="243" customFormat="1" ht="15.75" hidden="1" outlineLevel="1">
      <c r="A101" s="282" t="s">
        <v>48</v>
      </c>
      <c r="B101" s="283" t="s">
        <v>862</v>
      </c>
      <c r="C101" s="231">
        <f>D101+E101+F101</f>
        <v>899</v>
      </c>
      <c r="D101" s="241">
        <f t="shared" si="10"/>
        <v>899</v>
      </c>
      <c r="E101" s="281"/>
      <c r="F101" s="281"/>
      <c r="G101" s="241">
        <v>899</v>
      </c>
      <c r="H101" s="241"/>
      <c r="I101" s="241"/>
      <c r="J101" s="242"/>
    </row>
    <row r="102" spans="1:10" s="243" customFormat="1" ht="31.5" hidden="1" outlineLevel="1">
      <c r="A102" s="282" t="s">
        <v>48</v>
      </c>
      <c r="B102" s="285" t="s">
        <v>863</v>
      </c>
      <c r="C102" s="231">
        <f>D102+E102+F102</f>
        <v>608</v>
      </c>
      <c r="D102" s="241">
        <f t="shared" si="10"/>
        <v>608</v>
      </c>
      <c r="E102" s="281"/>
      <c r="F102" s="281"/>
      <c r="G102" s="241">
        <v>608</v>
      </c>
      <c r="H102" s="241"/>
      <c r="I102" s="241"/>
      <c r="J102" s="242"/>
    </row>
    <row r="103" spans="1:14" s="243" customFormat="1" ht="15.75" collapsed="1">
      <c r="A103" s="286" t="s">
        <v>40</v>
      </c>
      <c r="B103" s="287" t="s">
        <v>864</v>
      </c>
      <c r="C103" s="281">
        <f>C104+C188+C309+C426+C431+C438+C451+C543</f>
        <v>76876.96311199998</v>
      </c>
      <c r="D103" s="281">
        <f>D104+D188+D309+D426+D431+D438+D451+D543</f>
        <v>37270.281548</v>
      </c>
      <c r="E103" s="281">
        <f>E104+E188+E309+E426+E431+E438+E451+E543</f>
        <v>39528.553563999994</v>
      </c>
      <c r="F103" s="281">
        <f>F104+F188+F309+F426+F431+F438+F451+F543</f>
        <v>78.128</v>
      </c>
      <c r="G103" s="281">
        <f>G104+G188+G309+G426+G431+G438+G451+G543</f>
        <v>0</v>
      </c>
      <c r="H103" s="281">
        <f>H104+H188+H309+H426+H431+H438+H451+H543</f>
        <v>2921</v>
      </c>
      <c r="I103" s="281">
        <f>I104+I188+I309+I426+I431+I438+I451+I543</f>
        <v>58395.550011999985</v>
      </c>
      <c r="J103" s="288">
        <f>I103-C103</f>
        <v>-18481.413099999998</v>
      </c>
      <c r="N103" s="243">
        <f>L103*1000000</f>
        <v>0</v>
      </c>
    </row>
    <row r="104" spans="1:15" s="243" customFormat="1" ht="15.75">
      <c r="A104" s="286" t="s">
        <v>52</v>
      </c>
      <c r="B104" s="289" t="s">
        <v>53</v>
      </c>
      <c r="C104" s="281">
        <f>C105+C116+C118</f>
        <v>29344.678115999995</v>
      </c>
      <c r="D104" s="281">
        <f>D105+D116+D118</f>
        <v>4522.360500000001</v>
      </c>
      <c r="E104" s="281">
        <f>E105+E116+E118</f>
        <v>24805.189615999996</v>
      </c>
      <c r="F104" s="281">
        <f>F105+F116+F118</f>
        <v>17.128</v>
      </c>
      <c r="G104" s="281">
        <f>G128+G132+G135+G138+G141+G144+G147+G154+G157+G160+G164+G167+G170+G174+G177+G180+G183+G187</f>
        <v>0</v>
      </c>
      <c r="H104" s="281">
        <f>H128+H132+H135+H138+H141+H144+H147+H154+H157+H160+H164+H167+H170+H174+H177+H180+H183+H187</f>
        <v>0</v>
      </c>
      <c r="I104" s="281">
        <f>I128+I132+I135+I138+I141+I144+I147+I154+I157+I160+I164+I167+I170+I174+I177+I180+I183+I187</f>
        <v>29687.534115999984</v>
      </c>
      <c r="J104" s="288">
        <f aca="true" t="shared" si="11" ref="J104:J215">I104-C104</f>
        <v>342.85599999998885</v>
      </c>
      <c r="K104" s="281"/>
      <c r="L104" s="281">
        <v>29687.534115999984</v>
      </c>
      <c r="M104" s="243">
        <v>4865.216499999986</v>
      </c>
      <c r="N104" s="243">
        <v>24805.189615999996</v>
      </c>
      <c r="O104" s="243">
        <v>17.128</v>
      </c>
    </row>
    <row r="105" spans="1:12" s="243" customFormat="1" ht="15.75">
      <c r="A105" s="290" t="s">
        <v>49</v>
      </c>
      <c r="B105" s="291" t="s">
        <v>865</v>
      </c>
      <c r="C105" s="292">
        <f>C106+C107+C108+C109+C110+C111+C112+C113+C114+C115</f>
        <v>24001.189615999996</v>
      </c>
      <c r="D105" s="292">
        <f>D106+D107+D108+D109+D110+D111+D112+D113+D114+D115</f>
        <v>0</v>
      </c>
      <c r="E105" s="292">
        <f>E106+E107+E108+E109+E110+E111+E112+E113+E114+E115</f>
        <v>24001.189615999996</v>
      </c>
      <c r="F105" s="292">
        <f>F106+F107+F108+F109+F110+F111+F112+F113+F114+F115</f>
        <v>0</v>
      </c>
      <c r="G105" s="292"/>
      <c r="H105" s="292"/>
      <c r="I105" s="292"/>
      <c r="J105" s="293">
        <f>E130+E136+E139+E142+E145+E155+E158+E151+E175+E178</f>
        <v>24001.189616</v>
      </c>
      <c r="K105" s="242">
        <f>J105-C105</f>
        <v>0</v>
      </c>
      <c r="L105" s="242">
        <f>E105-J105</f>
        <v>0</v>
      </c>
    </row>
    <row r="106" spans="1:12" s="243" customFormat="1" ht="15.75">
      <c r="A106" s="294" t="s">
        <v>62</v>
      </c>
      <c r="B106" s="295" t="str">
        <f>B128</f>
        <v>BQL Khu bảo tồn thiên nhiên Ngọc Linh</v>
      </c>
      <c r="C106" s="296">
        <f>C128</f>
        <v>4808.6</v>
      </c>
      <c r="D106" s="296">
        <f>D128</f>
        <v>0</v>
      </c>
      <c r="E106" s="296">
        <f>E128</f>
        <v>4808.6</v>
      </c>
      <c r="F106" s="296">
        <f>F128</f>
        <v>0</v>
      </c>
      <c r="G106" s="292"/>
      <c r="H106" s="292"/>
      <c r="I106" s="292"/>
      <c r="J106" s="293"/>
      <c r="K106" s="242"/>
      <c r="L106" s="242">
        <f>C104-L104</f>
        <v>-342.85599999998885</v>
      </c>
    </row>
    <row r="107" spans="1:12" s="243" customFormat="1" ht="15.75">
      <c r="A107" s="294" t="s">
        <v>62</v>
      </c>
      <c r="B107" s="295" t="str">
        <f>B135</f>
        <v>BQL Rừng Phòng hộ Đăk Nhoong</v>
      </c>
      <c r="C107" s="297">
        <f>C135</f>
        <v>428</v>
      </c>
      <c r="D107" s="297">
        <f>D135</f>
        <v>0</v>
      </c>
      <c r="E107" s="297">
        <f>E135</f>
        <v>428</v>
      </c>
      <c r="F107" s="297">
        <f>F135</f>
        <v>0</v>
      </c>
      <c r="G107" s="292"/>
      <c r="H107" s="292"/>
      <c r="I107" s="292"/>
      <c r="J107" s="293"/>
      <c r="K107" s="242"/>
      <c r="L107" s="242"/>
    </row>
    <row r="108" spans="1:12" s="243" customFormat="1" ht="15.75">
      <c r="A108" s="294" t="s">
        <v>62</v>
      </c>
      <c r="B108" s="298" t="str">
        <f>B138</f>
        <v>BQL Rừng Phòng hộ Thạch Nham</v>
      </c>
      <c r="C108" s="299">
        <f>C138</f>
        <v>3714.7</v>
      </c>
      <c r="D108" s="299">
        <f>D138</f>
        <v>0</v>
      </c>
      <c r="E108" s="299">
        <f>E138</f>
        <v>3714.7</v>
      </c>
      <c r="F108" s="299">
        <f>F138</f>
        <v>0</v>
      </c>
      <c r="G108" s="292"/>
      <c r="H108" s="292"/>
      <c r="I108" s="292"/>
      <c r="J108" s="293"/>
      <c r="K108" s="242"/>
      <c r="L108" s="242"/>
    </row>
    <row r="109" spans="1:12" s="243" customFormat="1" ht="15.75">
      <c r="A109" s="294" t="s">
        <v>62</v>
      </c>
      <c r="B109" s="298" t="str">
        <f>B141</f>
        <v>BQL Rừng Phòng Hộ Đăk Blô</v>
      </c>
      <c r="C109" s="299">
        <f>C141</f>
        <v>2760</v>
      </c>
      <c r="D109" s="299">
        <f>D141</f>
        <v>0</v>
      </c>
      <c r="E109" s="299">
        <f>E141</f>
        <v>2760</v>
      </c>
      <c r="F109" s="299">
        <f>F141</f>
        <v>0</v>
      </c>
      <c r="G109" s="292"/>
      <c r="H109" s="292"/>
      <c r="I109" s="292"/>
      <c r="J109" s="293"/>
      <c r="K109" s="242"/>
      <c r="L109" s="242"/>
    </row>
    <row r="110" spans="1:12" s="243" customFormat="1" ht="15.75">
      <c r="A110" s="294" t="s">
        <v>62</v>
      </c>
      <c r="B110" s="298" t="str">
        <f>B144</f>
        <v>Hạt kiểm lâm huyện Kon Plong</v>
      </c>
      <c r="C110" s="299">
        <f aca="true" t="shared" si="12" ref="C110:I110">C144</f>
        <v>956.8</v>
      </c>
      <c r="D110" s="299">
        <f t="shared" si="12"/>
        <v>0</v>
      </c>
      <c r="E110" s="299">
        <f t="shared" si="12"/>
        <v>956.8</v>
      </c>
      <c r="F110" s="299">
        <f t="shared" si="12"/>
        <v>0</v>
      </c>
      <c r="G110" s="299">
        <f t="shared" si="12"/>
        <v>0</v>
      </c>
      <c r="H110" s="299">
        <f t="shared" si="12"/>
        <v>0</v>
      </c>
      <c r="I110" s="299">
        <f t="shared" si="12"/>
        <v>956.8</v>
      </c>
      <c r="J110" s="293"/>
      <c r="K110" s="242"/>
      <c r="L110" s="242"/>
    </row>
    <row r="111" spans="1:12" s="243" customFormat="1" ht="15.75">
      <c r="A111" s="294" t="s">
        <v>62</v>
      </c>
      <c r="B111" s="298" t="str">
        <f>B147</f>
        <v>BQL vườn quốc gia Chư Mom Ray</v>
      </c>
      <c r="C111" s="299">
        <f>C151</f>
        <v>6232.489616</v>
      </c>
      <c r="D111" s="299">
        <f>D151</f>
        <v>0</v>
      </c>
      <c r="E111" s="299">
        <f>E151</f>
        <v>6232.489616</v>
      </c>
      <c r="F111" s="299">
        <f>F147</f>
        <v>0</v>
      </c>
      <c r="G111" s="292"/>
      <c r="H111" s="292"/>
      <c r="I111" s="292"/>
      <c r="J111" s="293"/>
      <c r="K111" s="242"/>
      <c r="L111" s="242"/>
    </row>
    <row r="112" spans="1:12" s="243" customFormat="1" ht="15.75">
      <c r="A112" s="294" t="s">
        <v>62</v>
      </c>
      <c r="B112" s="298" t="str">
        <f>B154</f>
        <v>Ban quản lý rừng Đặc dụng Đăkk uy</v>
      </c>
      <c r="C112" s="299">
        <f>C154</f>
        <v>454.6</v>
      </c>
      <c r="D112" s="299">
        <f>D154</f>
        <v>0</v>
      </c>
      <c r="E112" s="299">
        <f>E154</f>
        <v>454.6</v>
      </c>
      <c r="F112" s="299">
        <f>F154</f>
        <v>0</v>
      </c>
      <c r="G112" s="292"/>
      <c r="H112" s="292"/>
      <c r="I112" s="292"/>
      <c r="J112" s="293"/>
      <c r="K112" s="242"/>
      <c r="L112" s="242"/>
    </row>
    <row r="113" spans="1:12" s="243" customFormat="1" ht="15.75">
      <c r="A113" s="294" t="s">
        <v>62</v>
      </c>
      <c r="B113" s="298" t="str">
        <f>B157</f>
        <v>Hạt kiềm lâm huyện Sa thầy</v>
      </c>
      <c r="C113" s="299">
        <f>C157</f>
        <v>2760</v>
      </c>
      <c r="D113" s="299">
        <f>D157</f>
        <v>0</v>
      </c>
      <c r="E113" s="299">
        <f>E157</f>
        <v>2760</v>
      </c>
      <c r="F113" s="299">
        <f>F157</f>
        <v>0</v>
      </c>
      <c r="G113" s="292"/>
      <c r="H113" s="292"/>
      <c r="I113" s="292"/>
      <c r="J113" s="293"/>
      <c r="K113" s="242"/>
      <c r="L113" s="242"/>
    </row>
    <row r="114" spans="1:12" s="243" customFormat="1" ht="15.75">
      <c r="A114" s="294" t="s">
        <v>62</v>
      </c>
      <c r="B114" s="300" t="str">
        <f>B174</f>
        <v>BQL Rừng phòng hộ Đăk Hà</v>
      </c>
      <c r="C114" s="301">
        <f aca="true" t="shared" si="13" ref="C114:I114">C174</f>
        <v>1088</v>
      </c>
      <c r="D114" s="301">
        <f t="shared" si="13"/>
        <v>0</v>
      </c>
      <c r="E114" s="301">
        <f t="shared" si="13"/>
        <v>1088</v>
      </c>
      <c r="F114" s="301">
        <f t="shared" si="13"/>
        <v>0</v>
      </c>
      <c r="G114" s="301">
        <f t="shared" si="13"/>
        <v>0</v>
      </c>
      <c r="H114" s="301">
        <f t="shared" si="13"/>
        <v>0</v>
      </c>
      <c r="I114" s="301">
        <f t="shared" si="13"/>
        <v>1088</v>
      </c>
      <c r="J114" s="293"/>
      <c r="K114" s="242"/>
      <c r="L114" s="242"/>
    </row>
    <row r="115" spans="1:12" s="243" customFormat="1" ht="15.75">
      <c r="A115" s="294" t="s">
        <v>62</v>
      </c>
      <c r="B115" s="300" t="str">
        <f>B177</f>
        <v>BQL Rừng Phòng hộ Tu Mơ Rông </v>
      </c>
      <c r="C115" s="301">
        <f aca="true" t="shared" si="14" ref="C115:I115">C177</f>
        <v>798</v>
      </c>
      <c r="D115" s="301">
        <f t="shared" si="14"/>
        <v>0</v>
      </c>
      <c r="E115" s="301">
        <f t="shared" si="14"/>
        <v>798</v>
      </c>
      <c r="F115" s="301">
        <f t="shared" si="14"/>
        <v>0</v>
      </c>
      <c r="G115" s="301">
        <f t="shared" si="14"/>
        <v>0</v>
      </c>
      <c r="H115" s="301">
        <f t="shared" si="14"/>
        <v>0</v>
      </c>
      <c r="I115" s="301">
        <f t="shared" si="14"/>
        <v>798</v>
      </c>
      <c r="J115" s="293"/>
      <c r="K115" s="242"/>
      <c r="L115" s="242"/>
    </row>
    <row r="116" spans="1:12" s="243" customFormat="1" ht="15.75">
      <c r="A116" s="290" t="s">
        <v>50</v>
      </c>
      <c r="B116" s="301" t="s">
        <v>866</v>
      </c>
      <c r="C116" s="299">
        <f>C117</f>
        <v>17.128</v>
      </c>
      <c r="D116" s="299">
        <f aca="true" t="shared" si="15" ref="D116:I116">D117</f>
        <v>0</v>
      </c>
      <c r="E116" s="299">
        <f t="shared" si="15"/>
        <v>0</v>
      </c>
      <c r="F116" s="299">
        <f t="shared" si="15"/>
        <v>17.128</v>
      </c>
      <c r="G116" s="299">
        <f t="shared" si="15"/>
        <v>0</v>
      </c>
      <c r="H116" s="299">
        <f t="shared" si="15"/>
        <v>0</v>
      </c>
      <c r="I116" s="299">
        <f t="shared" si="15"/>
        <v>0</v>
      </c>
      <c r="J116" s="293"/>
      <c r="K116" s="242"/>
      <c r="L116" s="242"/>
    </row>
    <row r="117" spans="1:12" s="243" customFormat="1" ht="15.75">
      <c r="A117" s="294" t="s">
        <v>62</v>
      </c>
      <c r="B117" s="301" t="str">
        <f>B167</f>
        <v>Chi cục Phát triển nông thôn</v>
      </c>
      <c r="C117" s="301">
        <f>C167</f>
        <v>17.128</v>
      </c>
      <c r="D117" s="301">
        <f>D167</f>
        <v>0</v>
      </c>
      <c r="E117" s="301">
        <f>E167</f>
        <v>0</v>
      </c>
      <c r="F117" s="301">
        <f>F167</f>
        <v>17.128</v>
      </c>
      <c r="G117" s="292"/>
      <c r="H117" s="292"/>
      <c r="I117" s="292"/>
      <c r="J117" s="293"/>
      <c r="K117" s="242"/>
      <c r="L117" s="242"/>
    </row>
    <row r="118" spans="1:12" s="243" customFormat="1" ht="15.75">
      <c r="A118" s="290" t="s">
        <v>41</v>
      </c>
      <c r="B118" s="302" t="s">
        <v>867</v>
      </c>
      <c r="C118" s="292">
        <f>SUM(C119:C126)</f>
        <v>5326.360500000001</v>
      </c>
      <c r="D118" s="292">
        <f>SUM(D119:D126)</f>
        <v>4522.360500000001</v>
      </c>
      <c r="E118" s="292">
        <f>SUM(E119:E126)</f>
        <v>804</v>
      </c>
      <c r="F118" s="292">
        <f>SUM(F119:F126)</f>
        <v>0</v>
      </c>
      <c r="G118" s="292"/>
      <c r="H118" s="292"/>
      <c r="I118" s="292"/>
      <c r="J118" s="293"/>
      <c r="K118" s="242">
        <f>C150+C160+C164+C170+C180+C183+C132</f>
        <v>5326.360500000001</v>
      </c>
      <c r="L118" s="242">
        <f>K118-C118</f>
        <v>0</v>
      </c>
    </row>
    <row r="119" spans="1:12" s="243" customFormat="1" ht="15.75">
      <c r="A119" s="294" t="s">
        <v>48</v>
      </c>
      <c r="B119" s="303" t="str">
        <f>B132</f>
        <v>Chi cục Chăn nuôi và Thú y </v>
      </c>
      <c r="C119" s="303">
        <f aca="true" t="shared" si="16" ref="C119:I119">C132</f>
        <v>168.7605</v>
      </c>
      <c r="D119" s="303">
        <f t="shared" si="16"/>
        <v>168.7605</v>
      </c>
      <c r="E119" s="303">
        <f t="shared" si="16"/>
        <v>0</v>
      </c>
      <c r="F119" s="303">
        <f t="shared" si="16"/>
        <v>0</v>
      </c>
      <c r="G119" s="303">
        <f t="shared" si="16"/>
        <v>0</v>
      </c>
      <c r="H119" s="303">
        <f t="shared" si="16"/>
        <v>0</v>
      </c>
      <c r="I119" s="303">
        <f t="shared" si="16"/>
        <v>168.7605</v>
      </c>
      <c r="J119" s="242"/>
      <c r="K119" s="242"/>
      <c r="L119" s="242"/>
    </row>
    <row r="120" spans="1:12" s="243" customFormat="1" ht="15.75">
      <c r="A120" s="294" t="s">
        <v>48</v>
      </c>
      <c r="B120" s="303" t="str">
        <f>B147</f>
        <v>BQL vườn quốc gia Chư Mom Ray</v>
      </c>
      <c r="C120" s="303">
        <f>C150</f>
        <v>6</v>
      </c>
      <c r="D120" s="303">
        <f>D150</f>
        <v>0</v>
      </c>
      <c r="E120" s="303">
        <f>E150</f>
        <v>6</v>
      </c>
      <c r="F120" s="303">
        <f>F150</f>
        <v>0</v>
      </c>
      <c r="G120" s="303">
        <f>G147</f>
        <v>0</v>
      </c>
      <c r="H120" s="303">
        <f>H147</f>
        <v>0</v>
      </c>
      <c r="I120" s="303">
        <f>I147</f>
        <v>6238.489616</v>
      </c>
      <c r="J120" s="242"/>
      <c r="K120" s="242"/>
      <c r="L120" s="242"/>
    </row>
    <row r="121" spans="1:12" s="243" customFormat="1" ht="15.75">
      <c r="A121" s="294" t="s">
        <v>48</v>
      </c>
      <c r="B121" s="303" t="str">
        <f>B160</f>
        <v>Trung tâm Đăng kiểm </v>
      </c>
      <c r="C121" s="303">
        <f aca="true" t="shared" si="17" ref="C121:I121">C160</f>
        <v>30.2</v>
      </c>
      <c r="D121" s="303">
        <f t="shared" si="17"/>
        <v>30.2</v>
      </c>
      <c r="E121" s="303">
        <f t="shared" si="17"/>
        <v>0</v>
      </c>
      <c r="F121" s="303">
        <f t="shared" si="17"/>
        <v>0</v>
      </c>
      <c r="G121" s="303">
        <f t="shared" si="17"/>
        <v>0</v>
      </c>
      <c r="H121" s="303">
        <f t="shared" si="17"/>
        <v>0</v>
      </c>
      <c r="I121" s="303">
        <f t="shared" si="17"/>
        <v>30.2</v>
      </c>
      <c r="J121" s="242"/>
      <c r="K121" s="242"/>
      <c r="L121" s="242"/>
    </row>
    <row r="122" spans="1:12" s="243" customFormat="1" ht="15.75">
      <c r="A122" s="294" t="s">
        <v>48</v>
      </c>
      <c r="B122" s="303" t="str">
        <f>B164</f>
        <v>Sở Giao thông Vận tải</v>
      </c>
      <c r="C122" s="303">
        <f aca="true" t="shared" si="18" ref="C122:I122">C164</f>
        <v>2091.4</v>
      </c>
      <c r="D122" s="303">
        <f t="shared" si="18"/>
        <v>2091.4</v>
      </c>
      <c r="E122" s="303">
        <f t="shared" si="18"/>
        <v>0</v>
      </c>
      <c r="F122" s="303">
        <f t="shared" si="18"/>
        <v>0</v>
      </c>
      <c r="G122" s="303">
        <f t="shared" si="18"/>
        <v>0</v>
      </c>
      <c r="H122" s="303">
        <f t="shared" si="18"/>
        <v>0</v>
      </c>
      <c r="I122" s="303">
        <f t="shared" si="18"/>
        <v>2091.4</v>
      </c>
      <c r="J122" s="242"/>
      <c r="K122" s="242"/>
      <c r="L122" s="242"/>
    </row>
    <row r="123" spans="1:12" s="243" customFormat="1" ht="15.75">
      <c r="A123" s="294" t="s">
        <v>48</v>
      </c>
      <c r="B123" s="303" t="str">
        <f>B170</f>
        <v>Văn phòng đăng ký đấtt đai tỉnh </v>
      </c>
      <c r="C123" s="303">
        <f aca="true" t="shared" si="19" ref="C123:I123">C170</f>
        <v>732</v>
      </c>
      <c r="D123" s="303">
        <f t="shared" si="19"/>
        <v>732</v>
      </c>
      <c r="E123" s="303">
        <f t="shared" si="19"/>
        <v>0</v>
      </c>
      <c r="F123" s="303">
        <f t="shared" si="19"/>
        <v>0</v>
      </c>
      <c r="G123" s="303">
        <f t="shared" si="19"/>
        <v>0</v>
      </c>
      <c r="H123" s="303">
        <f t="shared" si="19"/>
        <v>0</v>
      </c>
      <c r="I123" s="303">
        <f t="shared" si="19"/>
        <v>732</v>
      </c>
      <c r="J123" s="242"/>
      <c r="K123" s="242"/>
      <c r="L123" s="242"/>
    </row>
    <row r="124" spans="1:12" s="243" customFormat="1" ht="15.75">
      <c r="A124" s="294" t="s">
        <v>48</v>
      </c>
      <c r="B124" s="303" t="str">
        <f>B180</f>
        <v>Chi cục quản lý chất lượng Nông lâm sản và Thủy sản</v>
      </c>
      <c r="C124" s="303">
        <f aca="true" t="shared" si="20" ref="C124:I124">C180</f>
        <v>798</v>
      </c>
      <c r="D124" s="303">
        <f t="shared" si="20"/>
        <v>0</v>
      </c>
      <c r="E124" s="303">
        <f t="shared" si="20"/>
        <v>798</v>
      </c>
      <c r="F124" s="303">
        <f t="shared" si="20"/>
        <v>0</v>
      </c>
      <c r="G124" s="303">
        <f t="shared" si="20"/>
        <v>0</v>
      </c>
      <c r="H124" s="303">
        <f t="shared" si="20"/>
        <v>0</v>
      </c>
      <c r="I124" s="303">
        <f t="shared" si="20"/>
        <v>798</v>
      </c>
      <c r="J124" s="242"/>
      <c r="K124" s="242"/>
      <c r="L124" s="242"/>
    </row>
    <row r="125" spans="1:12" s="243" customFormat="1" ht="15.75">
      <c r="A125" s="294" t="s">
        <v>48</v>
      </c>
      <c r="B125" s="303" t="str">
        <f aca="true" t="shared" si="21" ref="B125:I125">B183</f>
        <v>Ban quản lý khai thác các công trình thủy lợi</v>
      </c>
      <c r="C125" s="303">
        <f t="shared" si="21"/>
        <v>1500</v>
      </c>
      <c r="D125" s="303">
        <f t="shared" si="21"/>
        <v>1500</v>
      </c>
      <c r="E125" s="303">
        <f t="shared" si="21"/>
        <v>0</v>
      </c>
      <c r="F125" s="303">
        <f t="shared" si="21"/>
        <v>0</v>
      </c>
      <c r="G125" s="303">
        <f t="shared" si="21"/>
        <v>0</v>
      </c>
      <c r="H125" s="303">
        <f t="shared" si="21"/>
        <v>0</v>
      </c>
      <c r="I125" s="303">
        <f t="shared" si="21"/>
        <v>1500</v>
      </c>
      <c r="J125" s="242"/>
      <c r="K125" s="242"/>
      <c r="L125" s="242"/>
    </row>
    <row r="126" spans="1:12" s="243" customFormat="1" ht="15.75" hidden="1" outlineLevel="1">
      <c r="A126" s="294"/>
      <c r="B126" s="304" t="s">
        <v>868</v>
      </c>
      <c r="C126" s="241">
        <f>C187</f>
        <v>0</v>
      </c>
      <c r="D126" s="241">
        <f>D187</f>
        <v>0</v>
      </c>
      <c r="E126" s="241"/>
      <c r="F126" s="241"/>
      <c r="G126" s="241"/>
      <c r="H126" s="241"/>
      <c r="I126" s="241"/>
      <c r="J126" s="242"/>
      <c r="K126" s="242"/>
      <c r="L126" s="242"/>
    </row>
    <row r="127" spans="1:12" s="305" customFormat="1" ht="18.75" customHeight="1" hidden="1" outlineLevel="1">
      <c r="A127" s="286"/>
      <c r="B127" s="286" t="s">
        <v>38</v>
      </c>
      <c r="C127" s="281">
        <f>C128+C132+C135+C138+C141+C144+C147+C154+C157+C160+C164+C167+C170+C174+C177+C180+C183</f>
        <v>29344.678116</v>
      </c>
      <c r="D127" s="281">
        <f>D128+D132+D135+D138+D141+D144+D147+D154+D157+D160+D164+D167+D170+D174+D177+D180+D183</f>
        <v>4522.360500000001</v>
      </c>
      <c r="E127" s="281">
        <f>E128+E132+E135+E138+E141+E144+E147+E154+E157+E160+E164+E167+E170+E174+E177+E180+E183</f>
        <v>24805.189615999996</v>
      </c>
      <c r="F127" s="281">
        <f>F128+F132+F135+F138+F141+F144+F147+F154+F157+F160+F164+F167+F170+F174+F177+F180+F183</f>
        <v>17.128</v>
      </c>
      <c r="G127" s="281"/>
      <c r="H127" s="281"/>
      <c r="I127" s="281"/>
      <c r="J127" s="288"/>
      <c r="K127" s="288"/>
      <c r="L127" s="288"/>
    </row>
    <row r="128" spans="1:10" s="243" customFormat="1" ht="15.75" hidden="1" outlineLevel="1">
      <c r="A128" s="306">
        <v>1</v>
      </c>
      <c r="B128" s="295" t="s">
        <v>869</v>
      </c>
      <c r="C128" s="231">
        <f>D128+E128+F128</f>
        <v>4808.6</v>
      </c>
      <c r="D128" s="241"/>
      <c r="E128" s="241">
        <f>I128</f>
        <v>4808.6</v>
      </c>
      <c r="F128" s="241"/>
      <c r="G128" s="241"/>
      <c r="H128" s="241"/>
      <c r="I128" s="241">
        <f>I130</f>
        <v>4808.6</v>
      </c>
      <c r="J128" s="288">
        <f t="shared" si="11"/>
        <v>0</v>
      </c>
    </row>
    <row r="129" spans="1:10" s="243" customFormat="1" ht="15.75" hidden="1" outlineLevel="2">
      <c r="A129" s="307"/>
      <c r="B129" s="291" t="s">
        <v>870</v>
      </c>
      <c r="C129" s="231">
        <f>D129+E129+F129</f>
        <v>0</v>
      </c>
      <c r="D129" s="241"/>
      <c r="E129" s="241">
        <f aca="true" t="shared" si="22" ref="E129:E159">I129</f>
        <v>0</v>
      </c>
      <c r="F129" s="241"/>
      <c r="G129" s="241"/>
      <c r="H129" s="241"/>
      <c r="I129" s="241">
        <v>0</v>
      </c>
      <c r="J129" s="288">
        <f t="shared" si="11"/>
        <v>0</v>
      </c>
    </row>
    <row r="130" spans="1:10" s="243" customFormat="1" ht="15.75" hidden="1" outlineLevel="1">
      <c r="A130" s="290" t="s">
        <v>62</v>
      </c>
      <c r="B130" s="291" t="s">
        <v>865</v>
      </c>
      <c r="C130" s="231">
        <f>D130+E130+F130</f>
        <v>4808.6</v>
      </c>
      <c r="D130" s="241"/>
      <c r="E130" s="241">
        <f t="shared" si="22"/>
        <v>4808.6</v>
      </c>
      <c r="F130" s="241"/>
      <c r="G130" s="241"/>
      <c r="H130" s="241"/>
      <c r="I130" s="241">
        <v>4808.6</v>
      </c>
      <c r="J130" s="288">
        <f t="shared" si="11"/>
        <v>0</v>
      </c>
    </row>
    <row r="131" spans="1:10" s="243" customFormat="1" ht="15.75" hidden="1" outlineLevel="2">
      <c r="A131" s="294"/>
      <c r="B131" s="302" t="s">
        <v>871</v>
      </c>
      <c r="C131" s="231">
        <f aca="true" t="shared" si="23" ref="C131:C187">D131+E131+F131</f>
        <v>4808.6</v>
      </c>
      <c r="D131" s="241"/>
      <c r="E131" s="241">
        <f t="shared" si="22"/>
        <v>4808.6</v>
      </c>
      <c r="F131" s="241"/>
      <c r="G131" s="241"/>
      <c r="H131" s="241"/>
      <c r="I131" s="241">
        <v>4808.6</v>
      </c>
      <c r="J131" s="288">
        <f t="shared" si="11"/>
        <v>0</v>
      </c>
    </row>
    <row r="132" spans="1:10" s="243" customFormat="1" ht="15.75" hidden="1" outlineLevel="1">
      <c r="A132" s="308">
        <v>2</v>
      </c>
      <c r="B132" s="295" t="s">
        <v>826</v>
      </c>
      <c r="C132" s="231">
        <f t="shared" si="23"/>
        <v>168.7605</v>
      </c>
      <c r="D132" s="241">
        <f>I132</f>
        <v>168.7605</v>
      </c>
      <c r="E132" s="241"/>
      <c r="F132" s="241"/>
      <c r="G132" s="241"/>
      <c r="H132" s="241"/>
      <c r="I132" s="241">
        <f>I134</f>
        <v>168.7605</v>
      </c>
      <c r="J132" s="288">
        <f t="shared" si="11"/>
        <v>0</v>
      </c>
    </row>
    <row r="133" spans="1:10" s="243" customFormat="1" ht="15.75" hidden="1" outlineLevel="2">
      <c r="A133" s="308"/>
      <c r="B133" s="291" t="s">
        <v>870</v>
      </c>
      <c r="C133" s="231">
        <f t="shared" si="23"/>
        <v>168.7605</v>
      </c>
      <c r="D133" s="241">
        <f>I133</f>
        <v>168.7605</v>
      </c>
      <c r="E133" s="241"/>
      <c r="F133" s="241"/>
      <c r="G133" s="241"/>
      <c r="H133" s="241"/>
      <c r="I133" s="309">
        <v>168.7605</v>
      </c>
      <c r="J133" s="288">
        <f t="shared" si="11"/>
        <v>0</v>
      </c>
    </row>
    <row r="134" spans="1:10" s="243" customFormat="1" ht="15.75" hidden="1" outlineLevel="1">
      <c r="A134" s="308" t="s">
        <v>48</v>
      </c>
      <c r="B134" s="302" t="s">
        <v>872</v>
      </c>
      <c r="C134" s="231">
        <f t="shared" si="23"/>
        <v>168.7605</v>
      </c>
      <c r="D134" s="241">
        <f>I134</f>
        <v>168.7605</v>
      </c>
      <c r="E134" s="241"/>
      <c r="F134" s="241"/>
      <c r="G134" s="241"/>
      <c r="H134" s="241"/>
      <c r="I134" s="309">
        <v>168.7605</v>
      </c>
      <c r="J134" s="288">
        <f t="shared" si="11"/>
        <v>0</v>
      </c>
    </row>
    <row r="135" spans="1:10" s="243" customFormat="1" ht="15.75" hidden="1" outlineLevel="1">
      <c r="A135" s="308">
        <v>3</v>
      </c>
      <c r="B135" s="270" t="s">
        <v>873</v>
      </c>
      <c r="C135" s="231">
        <f t="shared" si="23"/>
        <v>428</v>
      </c>
      <c r="D135" s="241"/>
      <c r="E135" s="241">
        <f t="shared" si="22"/>
        <v>428</v>
      </c>
      <c r="F135" s="241"/>
      <c r="G135" s="241"/>
      <c r="H135" s="241"/>
      <c r="I135" s="309">
        <f>I136</f>
        <v>428</v>
      </c>
      <c r="J135" s="288">
        <f t="shared" si="11"/>
        <v>0</v>
      </c>
    </row>
    <row r="136" spans="1:10" s="243" customFormat="1" ht="15.75" hidden="1" outlineLevel="1">
      <c r="A136" s="290" t="s">
        <v>62</v>
      </c>
      <c r="B136" s="291" t="s">
        <v>865</v>
      </c>
      <c r="C136" s="231">
        <f t="shared" si="23"/>
        <v>428</v>
      </c>
      <c r="D136" s="241"/>
      <c r="E136" s="241">
        <f t="shared" si="22"/>
        <v>428</v>
      </c>
      <c r="F136" s="241"/>
      <c r="G136" s="241"/>
      <c r="H136" s="241"/>
      <c r="I136" s="309">
        <v>428</v>
      </c>
      <c r="J136" s="288">
        <f t="shared" si="11"/>
        <v>0</v>
      </c>
    </row>
    <row r="137" spans="1:10" s="243" customFormat="1" ht="15.75" hidden="1" outlineLevel="2">
      <c r="A137" s="310"/>
      <c r="B137" s="302" t="s">
        <v>871</v>
      </c>
      <c r="C137" s="231">
        <f t="shared" si="23"/>
        <v>428</v>
      </c>
      <c r="D137" s="241"/>
      <c r="E137" s="241">
        <f t="shared" si="22"/>
        <v>428</v>
      </c>
      <c r="F137" s="241"/>
      <c r="G137" s="241"/>
      <c r="H137" s="241"/>
      <c r="I137" s="309">
        <v>428</v>
      </c>
      <c r="J137" s="288">
        <f t="shared" si="11"/>
        <v>0</v>
      </c>
    </row>
    <row r="138" spans="1:10" s="243" customFormat="1" ht="15.75" hidden="1" outlineLevel="1">
      <c r="A138" s="308">
        <v>4</v>
      </c>
      <c r="B138" s="270" t="s">
        <v>874</v>
      </c>
      <c r="C138" s="231">
        <f t="shared" si="23"/>
        <v>3714.7</v>
      </c>
      <c r="D138" s="241"/>
      <c r="E138" s="241">
        <f t="shared" si="22"/>
        <v>3714.7</v>
      </c>
      <c r="F138" s="241"/>
      <c r="G138" s="241"/>
      <c r="H138" s="241"/>
      <c r="I138" s="309">
        <f>I139</f>
        <v>3714.7</v>
      </c>
      <c r="J138" s="288">
        <f t="shared" si="11"/>
        <v>0</v>
      </c>
    </row>
    <row r="139" spans="1:10" s="243" customFormat="1" ht="15.75" hidden="1" outlineLevel="1">
      <c r="A139" s="308" t="s">
        <v>48</v>
      </c>
      <c r="B139" s="291" t="s">
        <v>865</v>
      </c>
      <c r="C139" s="231">
        <f t="shared" si="23"/>
        <v>3714.7</v>
      </c>
      <c r="D139" s="241"/>
      <c r="E139" s="241">
        <f t="shared" si="22"/>
        <v>3714.7</v>
      </c>
      <c r="F139" s="241"/>
      <c r="G139" s="241"/>
      <c r="H139" s="241"/>
      <c r="I139" s="309">
        <v>3714.7</v>
      </c>
      <c r="J139" s="288">
        <f t="shared" si="11"/>
        <v>0</v>
      </c>
    </row>
    <row r="140" spans="1:10" s="243" customFormat="1" ht="15.75" hidden="1" outlineLevel="2">
      <c r="A140" s="310"/>
      <c r="B140" s="302" t="s">
        <v>871</v>
      </c>
      <c r="C140" s="231">
        <f t="shared" si="23"/>
        <v>3714.7</v>
      </c>
      <c r="D140" s="241"/>
      <c r="E140" s="241">
        <f t="shared" si="22"/>
        <v>3714.7</v>
      </c>
      <c r="F140" s="241"/>
      <c r="G140" s="241"/>
      <c r="H140" s="241"/>
      <c r="I140" s="309">
        <v>3714.7</v>
      </c>
      <c r="J140" s="288">
        <f t="shared" si="11"/>
        <v>0</v>
      </c>
    </row>
    <row r="141" spans="1:10" s="243" customFormat="1" ht="15.75" hidden="1" outlineLevel="1">
      <c r="A141" s="290" t="s">
        <v>43</v>
      </c>
      <c r="B141" s="304" t="s">
        <v>875</v>
      </c>
      <c r="C141" s="231">
        <f t="shared" si="23"/>
        <v>2760</v>
      </c>
      <c r="D141" s="241"/>
      <c r="E141" s="241">
        <f t="shared" si="22"/>
        <v>2760</v>
      </c>
      <c r="F141" s="241"/>
      <c r="G141" s="241"/>
      <c r="H141" s="241"/>
      <c r="I141" s="309">
        <f>I142</f>
        <v>2760</v>
      </c>
      <c r="J141" s="288">
        <f t="shared" si="11"/>
        <v>0</v>
      </c>
    </row>
    <row r="142" spans="1:10" s="243" customFormat="1" ht="15.75" hidden="1" outlineLevel="1">
      <c r="A142" s="290" t="s">
        <v>62</v>
      </c>
      <c r="B142" s="291" t="s">
        <v>865</v>
      </c>
      <c r="C142" s="231">
        <f t="shared" si="23"/>
        <v>2760</v>
      </c>
      <c r="D142" s="241"/>
      <c r="E142" s="241">
        <f t="shared" si="22"/>
        <v>2760</v>
      </c>
      <c r="F142" s="241"/>
      <c r="G142" s="241"/>
      <c r="H142" s="241"/>
      <c r="I142" s="309">
        <v>2760</v>
      </c>
      <c r="J142" s="288">
        <f t="shared" si="11"/>
        <v>0</v>
      </c>
    </row>
    <row r="143" spans="1:10" s="243" customFormat="1" ht="15.75" hidden="1" outlineLevel="2">
      <c r="A143" s="310"/>
      <c r="B143" s="302" t="s">
        <v>871</v>
      </c>
      <c r="C143" s="231">
        <f t="shared" si="23"/>
        <v>2760</v>
      </c>
      <c r="D143" s="241"/>
      <c r="E143" s="241">
        <f t="shared" si="22"/>
        <v>2760</v>
      </c>
      <c r="F143" s="241"/>
      <c r="G143" s="241"/>
      <c r="H143" s="241"/>
      <c r="I143" s="309">
        <v>2760</v>
      </c>
      <c r="J143" s="288">
        <f t="shared" si="11"/>
        <v>0</v>
      </c>
    </row>
    <row r="144" spans="1:10" s="243" customFormat="1" ht="15.75" hidden="1" outlineLevel="1">
      <c r="A144" s="308">
        <v>6</v>
      </c>
      <c r="B144" s="295" t="s">
        <v>120</v>
      </c>
      <c r="C144" s="231">
        <f t="shared" si="23"/>
        <v>956.8</v>
      </c>
      <c r="D144" s="241"/>
      <c r="E144" s="241">
        <f t="shared" si="22"/>
        <v>956.8</v>
      </c>
      <c r="F144" s="241"/>
      <c r="G144" s="241"/>
      <c r="H144" s="241"/>
      <c r="I144" s="309">
        <f>I145</f>
        <v>956.8</v>
      </c>
      <c r="J144" s="288">
        <f t="shared" si="11"/>
        <v>0</v>
      </c>
    </row>
    <row r="145" spans="1:10" s="243" customFormat="1" ht="15.75" hidden="1" outlineLevel="1">
      <c r="A145" s="290" t="s">
        <v>62</v>
      </c>
      <c r="B145" s="291" t="s">
        <v>865</v>
      </c>
      <c r="C145" s="231">
        <f t="shared" si="23"/>
        <v>956.8</v>
      </c>
      <c r="D145" s="241"/>
      <c r="E145" s="241">
        <f t="shared" si="22"/>
        <v>956.8</v>
      </c>
      <c r="F145" s="241"/>
      <c r="G145" s="241"/>
      <c r="H145" s="241"/>
      <c r="I145" s="309">
        <v>956.8</v>
      </c>
      <c r="J145" s="288">
        <f t="shared" si="11"/>
        <v>0</v>
      </c>
    </row>
    <row r="146" spans="1:10" s="243" customFormat="1" ht="15.75" hidden="1" outlineLevel="2">
      <c r="A146" s="308"/>
      <c r="B146" s="302" t="s">
        <v>871</v>
      </c>
      <c r="C146" s="231">
        <f t="shared" si="23"/>
        <v>956.8</v>
      </c>
      <c r="D146" s="241"/>
      <c r="E146" s="241">
        <f t="shared" si="22"/>
        <v>956.8</v>
      </c>
      <c r="F146" s="241"/>
      <c r="G146" s="241"/>
      <c r="H146" s="241"/>
      <c r="I146" s="309">
        <v>956.8</v>
      </c>
      <c r="J146" s="288">
        <f t="shared" si="11"/>
        <v>0</v>
      </c>
    </row>
    <row r="147" spans="1:10" s="243" customFormat="1" ht="15.75" hidden="1" outlineLevel="1">
      <c r="A147" s="308">
        <v>7</v>
      </c>
      <c r="B147" s="270" t="s">
        <v>121</v>
      </c>
      <c r="C147" s="231">
        <f t="shared" si="23"/>
        <v>6238.489616</v>
      </c>
      <c r="D147" s="241"/>
      <c r="E147" s="241">
        <f t="shared" si="22"/>
        <v>6238.489616</v>
      </c>
      <c r="F147" s="241"/>
      <c r="G147" s="241"/>
      <c r="H147" s="241"/>
      <c r="I147" s="309">
        <f>I148+I151</f>
        <v>6238.489616</v>
      </c>
      <c r="J147" s="288">
        <f t="shared" si="11"/>
        <v>0</v>
      </c>
    </row>
    <row r="148" spans="1:10" s="243" customFormat="1" ht="15.75" hidden="1" outlineLevel="2">
      <c r="A148" s="308"/>
      <c r="B148" s="304" t="s">
        <v>868</v>
      </c>
      <c r="C148" s="231">
        <f t="shared" si="23"/>
        <v>6</v>
      </c>
      <c r="D148" s="241"/>
      <c r="E148" s="241">
        <f t="shared" si="22"/>
        <v>6</v>
      </c>
      <c r="F148" s="241"/>
      <c r="G148" s="241"/>
      <c r="H148" s="241"/>
      <c r="I148" s="309">
        <v>6</v>
      </c>
      <c r="J148" s="288">
        <f t="shared" si="11"/>
        <v>0</v>
      </c>
    </row>
    <row r="149" spans="1:10" s="243" customFormat="1" ht="15.75" hidden="1" outlineLevel="2">
      <c r="A149" s="308"/>
      <c r="B149" s="304" t="s">
        <v>870</v>
      </c>
      <c r="C149" s="231">
        <f t="shared" si="23"/>
        <v>6</v>
      </c>
      <c r="D149" s="241"/>
      <c r="E149" s="241">
        <f t="shared" si="22"/>
        <v>6</v>
      </c>
      <c r="F149" s="241"/>
      <c r="G149" s="241"/>
      <c r="H149" s="241"/>
      <c r="I149" s="309">
        <v>6</v>
      </c>
      <c r="J149" s="288">
        <f t="shared" si="11"/>
        <v>0</v>
      </c>
    </row>
    <row r="150" spans="1:10" s="243" customFormat="1" ht="15.75" hidden="1" outlineLevel="1">
      <c r="A150" s="310" t="s">
        <v>62</v>
      </c>
      <c r="B150" s="302" t="s">
        <v>872</v>
      </c>
      <c r="C150" s="231">
        <f t="shared" si="23"/>
        <v>6</v>
      </c>
      <c r="D150" s="241"/>
      <c r="E150" s="241">
        <f t="shared" si="22"/>
        <v>6</v>
      </c>
      <c r="F150" s="241"/>
      <c r="G150" s="241"/>
      <c r="H150" s="241"/>
      <c r="I150" s="309">
        <v>6</v>
      </c>
      <c r="J150" s="288">
        <f t="shared" si="11"/>
        <v>0</v>
      </c>
    </row>
    <row r="151" spans="1:10" s="243" customFormat="1" ht="15.75" hidden="1" outlineLevel="1">
      <c r="A151" s="290" t="s">
        <v>62</v>
      </c>
      <c r="B151" s="291" t="s">
        <v>865</v>
      </c>
      <c r="C151" s="231">
        <f t="shared" si="23"/>
        <v>6232.489616</v>
      </c>
      <c r="D151" s="241"/>
      <c r="E151" s="241">
        <f t="shared" si="22"/>
        <v>6232.489616</v>
      </c>
      <c r="F151" s="241"/>
      <c r="G151" s="241"/>
      <c r="H151" s="241"/>
      <c r="I151" s="309">
        <v>6232.489616</v>
      </c>
      <c r="J151" s="288">
        <f t="shared" si="11"/>
        <v>0</v>
      </c>
    </row>
    <row r="152" spans="1:10" s="243" customFormat="1" ht="15.75" hidden="1" outlineLevel="2">
      <c r="A152" s="311"/>
      <c r="B152" s="291" t="s">
        <v>865</v>
      </c>
      <c r="C152" s="231">
        <f t="shared" si="23"/>
        <v>25.488106</v>
      </c>
      <c r="D152" s="241"/>
      <c r="E152" s="241">
        <f t="shared" si="22"/>
        <v>25.488106</v>
      </c>
      <c r="F152" s="241"/>
      <c r="G152" s="241"/>
      <c r="H152" s="241"/>
      <c r="I152" s="309">
        <v>25.488106</v>
      </c>
      <c r="J152" s="288">
        <f t="shared" si="11"/>
        <v>0</v>
      </c>
    </row>
    <row r="153" spans="1:10" s="243" customFormat="1" ht="15.75" hidden="1" outlineLevel="2">
      <c r="A153" s="310"/>
      <c r="B153" s="302" t="s">
        <v>871</v>
      </c>
      <c r="C153" s="231">
        <f t="shared" si="23"/>
        <v>6207.00151</v>
      </c>
      <c r="D153" s="241"/>
      <c r="E153" s="241">
        <f t="shared" si="22"/>
        <v>6207.00151</v>
      </c>
      <c r="F153" s="241"/>
      <c r="G153" s="241"/>
      <c r="H153" s="241"/>
      <c r="I153" s="309">
        <v>6207.00151</v>
      </c>
      <c r="J153" s="288">
        <f t="shared" si="11"/>
        <v>0</v>
      </c>
    </row>
    <row r="154" spans="1:11" s="222" customFormat="1" ht="15.75" hidden="1" outlineLevel="1">
      <c r="A154" s="308">
        <v>10</v>
      </c>
      <c r="B154" s="270" t="s">
        <v>876</v>
      </c>
      <c r="C154" s="231">
        <f t="shared" si="23"/>
        <v>454.6</v>
      </c>
      <c r="D154" s="241"/>
      <c r="E154" s="241">
        <f t="shared" si="22"/>
        <v>454.6</v>
      </c>
      <c r="F154" s="231"/>
      <c r="G154" s="231"/>
      <c r="H154" s="231"/>
      <c r="I154" s="309">
        <v>454.6</v>
      </c>
      <c r="J154" s="288">
        <f t="shared" si="11"/>
        <v>0</v>
      </c>
      <c r="K154" s="243"/>
    </row>
    <row r="155" spans="1:11" s="222" customFormat="1" ht="15.75" hidden="1" outlineLevel="1">
      <c r="A155" s="290" t="s">
        <v>62</v>
      </c>
      <c r="B155" s="291" t="s">
        <v>865</v>
      </c>
      <c r="C155" s="231">
        <f t="shared" si="23"/>
        <v>454.6</v>
      </c>
      <c r="D155" s="241"/>
      <c r="E155" s="241">
        <f t="shared" si="22"/>
        <v>454.6</v>
      </c>
      <c r="F155" s="231"/>
      <c r="G155" s="231"/>
      <c r="H155" s="231"/>
      <c r="I155" s="309">
        <v>454.6</v>
      </c>
      <c r="J155" s="288">
        <f t="shared" si="11"/>
        <v>0</v>
      </c>
      <c r="K155" s="243"/>
    </row>
    <row r="156" spans="1:11" s="222" customFormat="1" ht="15.75" hidden="1" outlineLevel="2" collapsed="1">
      <c r="A156" s="310"/>
      <c r="B156" s="302" t="s">
        <v>871</v>
      </c>
      <c r="C156" s="231">
        <f t="shared" si="23"/>
        <v>454.6</v>
      </c>
      <c r="D156" s="241"/>
      <c r="E156" s="241">
        <f t="shared" si="22"/>
        <v>454.6</v>
      </c>
      <c r="F156" s="231"/>
      <c r="G156" s="231"/>
      <c r="H156" s="231"/>
      <c r="I156" s="309">
        <v>454.6</v>
      </c>
      <c r="J156" s="288">
        <f t="shared" si="11"/>
        <v>0</v>
      </c>
      <c r="K156" s="243"/>
    </row>
    <row r="157" spans="1:11" s="222" customFormat="1" ht="15.75" hidden="1" outlineLevel="1">
      <c r="A157" s="308">
        <v>11</v>
      </c>
      <c r="B157" s="304" t="s">
        <v>877</v>
      </c>
      <c r="C157" s="231">
        <f t="shared" si="23"/>
        <v>2760</v>
      </c>
      <c r="D157" s="241"/>
      <c r="E157" s="241">
        <f t="shared" si="22"/>
        <v>2760</v>
      </c>
      <c r="F157" s="231"/>
      <c r="G157" s="231"/>
      <c r="H157" s="231"/>
      <c r="I157" s="309">
        <v>2760</v>
      </c>
      <c r="J157" s="288">
        <f t="shared" si="11"/>
        <v>0</v>
      </c>
      <c r="K157" s="243"/>
    </row>
    <row r="158" spans="1:11" s="222" customFormat="1" ht="15.75" hidden="1" outlineLevel="1">
      <c r="A158" s="290" t="s">
        <v>62</v>
      </c>
      <c r="B158" s="291" t="s">
        <v>865</v>
      </c>
      <c r="C158" s="231">
        <f t="shared" si="23"/>
        <v>2760</v>
      </c>
      <c r="D158" s="241"/>
      <c r="E158" s="241">
        <f t="shared" si="22"/>
        <v>2760</v>
      </c>
      <c r="F158" s="231"/>
      <c r="G158" s="231"/>
      <c r="H158" s="231"/>
      <c r="I158" s="309">
        <v>2760</v>
      </c>
      <c r="J158" s="288">
        <f t="shared" si="11"/>
        <v>0</v>
      </c>
      <c r="K158" s="243"/>
    </row>
    <row r="159" spans="1:11" s="222" customFormat="1" ht="15.75" hidden="1" outlineLevel="2">
      <c r="A159" s="308"/>
      <c r="B159" s="302" t="s">
        <v>871</v>
      </c>
      <c r="C159" s="231">
        <f t="shared" si="23"/>
        <v>2760</v>
      </c>
      <c r="D159" s="241"/>
      <c r="E159" s="241">
        <f t="shared" si="22"/>
        <v>2760</v>
      </c>
      <c r="F159" s="231"/>
      <c r="G159" s="231"/>
      <c r="H159" s="231"/>
      <c r="I159" s="309">
        <v>2760</v>
      </c>
      <c r="J159" s="288">
        <f t="shared" si="11"/>
        <v>0</v>
      </c>
      <c r="K159" s="243"/>
    </row>
    <row r="160" spans="1:11" s="222" customFormat="1" ht="15.75" hidden="1" outlineLevel="1">
      <c r="A160" s="308">
        <v>12</v>
      </c>
      <c r="B160" s="270" t="s">
        <v>878</v>
      </c>
      <c r="C160" s="231">
        <f t="shared" si="23"/>
        <v>30.2</v>
      </c>
      <c r="D160" s="241">
        <f>I160</f>
        <v>30.2</v>
      </c>
      <c r="E160" s="231"/>
      <c r="F160" s="231"/>
      <c r="G160" s="231"/>
      <c r="H160" s="231"/>
      <c r="I160" s="309">
        <v>30.2</v>
      </c>
      <c r="J160" s="288">
        <f t="shared" si="11"/>
        <v>0</v>
      </c>
      <c r="K160" s="243"/>
    </row>
    <row r="161" spans="1:11" s="222" customFormat="1" ht="15.75" hidden="1" outlineLevel="1">
      <c r="A161" s="290" t="s">
        <v>62</v>
      </c>
      <c r="B161" s="304" t="s">
        <v>868</v>
      </c>
      <c r="C161" s="231">
        <f t="shared" si="23"/>
        <v>30.2</v>
      </c>
      <c r="D161" s="241">
        <f>I161</f>
        <v>30.2</v>
      </c>
      <c r="E161" s="231"/>
      <c r="F161" s="231"/>
      <c r="G161" s="231"/>
      <c r="H161" s="231"/>
      <c r="I161" s="309">
        <v>30.2</v>
      </c>
      <c r="J161" s="288">
        <f t="shared" si="11"/>
        <v>0</v>
      </c>
      <c r="K161" s="243"/>
    </row>
    <row r="162" spans="1:11" s="222" customFormat="1" ht="15.75" hidden="1" outlineLevel="2">
      <c r="A162" s="308"/>
      <c r="B162" s="304" t="s">
        <v>870</v>
      </c>
      <c r="C162" s="231">
        <f t="shared" si="23"/>
        <v>30.2</v>
      </c>
      <c r="D162" s="241">
        <f>I162</f>
        <v>30.2</v>
      </c>
      <c r="E162" s="231"/>
      <c r="F162" s="231"/>
      <c r="G162" s="231"/>
      <c r="H162" s="231"/>
      <c r="I162" s="309">
        <v>30.2</v>
      </c>
      <c r="J162" s="288">
        <f t="shared" si="11"/>
        <v>0</v>
      </c>
      <c r="K162" s="243"/>
    </row>
    <row r="163" spans="1:11" s="222" customFormat="1" ht="15.75" hidden="1" outlineLevel="2">
      <c r="A163" s="310"/>
      <c r="B163" s="302" t="s">
        <v>871</v>
      </c>
      <c r="C163" s="231">
        <f t="shared" si="23"/>
        <v>30.2</v>
      </c>
      <c r="D163" s="241">
        <f>I163</f>
        <v>30.2</v>
      </c>
      <c r="E163" s="231"/>
      <c r="F163" s="231"/>
      <c r="G163" s="231"/>
      <c r="H163" s="231"/>
      <c r="I163" s="309">
        <v>30.2</v>
      </c>
      <c r="J163" s="288">
        <f t="shared" si="11"/>
        <v>0</v>
      </c>
      <c r="K163" s="243"/>
    </row>
    <row r="164" spans="1:11" s="222" customFormat="1" ht="15.75" hidden="1" outlineLevel="1">
      <c r="A164" s="308">
        <v>13</v>
      </c>
      <c r="B164" s="295" t="s">
        <v>58</v>
      </c>
      <c r="C164" s="231">
        <f t="shared" si="23"/>
        <v>2091.4</v>
      </c>
      <c r="D164" s="241">
        <f>I164</f>
        <v>2091.4</v>
      </c>
      <c r="E164" s="231"/>
      <c r="F164" s="231"/>
      <c r="G164" s="231"/>
      <c r="H164" s="231"/>
      <c r="I164" s="309">
        <v>2091.4</v>
      </c>
      <c r="J164" s="288">
        <f t="shared" si="11"/>
        <v>0</v>
      </c>
      <c r="K164" s="243"/>
    </row>
    <row r="165" spans="1:11" s="222" customFormat="1" ht="15.75" hidden="1" outlineLevel="2">
      <c r="A165" s="308"/>
      <c r="B165" s="291" t="s">
        <v>870</v>
      </c>
      <c r="C165" s="231">
        <f t="shared" si="23"/>
        <v>2091.4</v>
      </c>
      <c r="D165" s="241">
        <f>I165</f>
        <v>2091.4</v>
      </c>
      <c r="E165" s="231"/>
      <c r="F165" s="231"/>
      <c r="G165" s="231"/>
      <c r="H165" s="231"/>
      <c r="I165" s="309">
        <v>2091.4</v>
      </c>
      <c r="J165" s="288">
        <f t="shared" si="11"/>
        <v>0</v>
      </c>
      <c r="K165" s="243"/>
    </row>
    <row r="166" spans="1:11" s="222" customFormat="1" ht="15.75" hidden="1" outlineLevel="1">
      <c r="A166" s="290" t="s">
        <v>62</v>
      </c>
      <c r="B166" s="302" t="s">
        <v>872</v>
      </c>
      <c r="C166" s="231">
        <f t="shared" si="23"/>
        <v>2091.4</v>
      </c>
      <c r="D166" s="241">
        <f>I166</f>
        <v>2091.4</v>
      </c>
      <c r="E166" s="231"/>
      <c r="F166" s="231"/>
      <c r="G166" s="231"/>
      <c r="H166" s="231"/>
      <c r="I166" s="309">
        <v>2091.4</v>
      </c>
      <c r="J166" s="288">
        <f t="shared" si="11"/>
        <v>0</v>
      </c>
      <c r="K166" s="243"/>
    </row>
    <row r="167" spans="1:11" s="222" customFormat="1" ht="15.75" hidden="1" outlineLevel="1">
      <c r="A167" s="308">
        <v>14</v>
      </c>
      <c r="B167" s="304" t="s">
        <v>1</v>
      </c>
      <c r="C167" s="309">
        <f aca="true" t="shared" si="24" ref="C167:H167">C168</f>
        <v>17.128</v>
      </c>
      <c r="D167" s="309">
        <f t="shared" si="24"/>
        <v>0</v>
      </c>
      <c r="E167" s="309">
        <f t="shared" si="24"/>
        <v>0</v>
      </c>
      <c r="F167" s="309">
        <f t="shared" si="24"/>
        <v>17.128</v>
      </c>
      <c r="G167" s="309">
        <f t="shared" si="24"/>
        <v>0</v>
      </c>
      <c r="H167" s="309">
        <f t="shared" si="24"/>
        <v>0</v>
      </c>
      <c r="I167" s="309">
        <f>I168</f>
        <v>17.128</v>
      </c>
      <c r="J167" s="288">
        <f t="shared" si="11"/>
        <v>0</v>
      </c>
      <c r="K167" s="243"/>
    </row>
    <row r="168" spans="1:10" s="243" customFormat="1" ht="15.75" hidden="1" outlineLevel="1">
      <c r="A168" s="308"/>
      <c r="B168" s="304" t="s">
        <v>879</v>
      </c>
      <c r="C168" s="231">
        <f t="shared" si="23"/>
        <v>17.128</v>
      </c>
      <c r="D168" s="241"/>
      <c r="E168" s="241"/>
      <c r="F168" s="231">
        <f>I168</f>
        <v>17.128</v>
      </c>
      <c r="G168" s="241"/>
      <c r="H168" s="241"/>
      <c r="I168" s="309">
        <v>17.128</v>
      </c>
      <c r="J168" s="288">
        <f t="shared" si="11"/>
        <v>0</v>
      </c>
    </row>
    <row r="169" spans="1:10" s="243" customFormat="1" ht="15.75" hidden="1" outlineLevel="2">
      <c r="A169" s="308"/>
      <c r="B169" s="302" t="s">
        <v>871</v>
      </c>
      <c r="C169" s="231">
        <f t="shared" si="23"/>
        <v>17.128</v>
      </c>
      <c r="D169" s="241">
        <f>I169</f>
        <v>17.128</v>
      </c>
      <c r="E169" s="241"/>
      <c r="F169" s="241"/>
      <c r="G169" s="241"/>
      <c r="H169" s="241"/>
      <c r="I169" s="309">
        <v>17.128</v>
      </c>
      <c r="J169" s="288">
        <f t="shared" si="11"/>
        <v>0</v>
      </c>
    </row>
    <row r="170" spans="1:10" s="243" customFormat="1" ht="15.75" hidden="1" outlineLevel="1">
      <c r="A170" s="308">
        <v>15</v>
      </c>
      <c r="B170" s="270" t="s">
        <v>880</v>
      </c>
      <c r="C170" s="231">
        <f t="shared" si="23"/>
        <v>732</v>
      </c>
      <c r="D170" s="241">
        <f>I170</f>
        <v>732</v>
      </c>
      <c r="E170" s="241"/>
      <c r="F170" s="241"/>
      <c r="G170" s="241"/>
      <c r="H170" s="241"/>
      <c r="I170" s="309">
        <v>732</v>
      </c>
      <c r="J170" s="288">
        <f t="shared" si="11"/>
        <v>0</v>
      </c>
    </row>
    <row r="171" spans="1:10" s="243" customFormat="1" ht="15.75" hidden="1" outlineLevel="1">
      <c r="A171" s="290" t="s">
        <v>62</v>
      </c>
      <c r="B171" s="304" t="s">
        <v>868</v>
      </c>
      <c r="C171" s="231">
        <f t="shared" si="23"/>
        <v>732</v>
      </c>
      <c r="D171" s="241">
        <f>I171</f>
        <v>732</v>
      </c>
      <c r="E171" s="241"/>
      <c r="F171" s="241"/>
      <c r="G171" s="241"/>
      <c r="H171" s="241"/>
      <c r="I171" s="309">
        <v>732</v>
      </c>
      <c r="J171" s="288">
        <f t="shared" si="11"/>
        <v>0</v>
      </c>
    </row>
    <row r="172" spans="1:10" s="243" customFormat="1" ht="15.75" hidden="1" outlineLevel="2">
      <c r="A172" s="308"/>
      <c r="B172" s="304" t="s">
        <v>870</v>
      </c>
      <c r="C172" s="231">
        <f t="shared" si="23"/>
        <v>732</v>
      </c>
      <c r="D172" s="241">
        <f>I172</f>
        <v>732</v>
      </c>
      <c r="E172" s="241"/>
      <c r="F172" s="241"/>
      <c r="G172" s="241"/>
      <c r="H172" s="241"/>
      <c r="I172" s="309">
        <v>732</v>
      </c>
      <c r="J172" s="288">
        <f t="shared" si="11"/>
        <v>0</v>
      </c>
    </row>
    <row r="173" spans="1:10" s="243" customFormat="1" ht="15.75" hidden="1" outlineLevel="1">
      <c r="A173" s="290" t="s">
        <v>62</v>
      </c>
      <c r="B173" s="302" t="s">
        <v>872</v>
      </c>
      <c r="C173" s="231">
        <f t="shared" si="23"/>
        <v>732</v>
      </c>
      <c r="D173" s="241">
        <f>I173</f>
        <v>732</v>
      </c>
      <c r="E173" s="241"/>
      <c r="F173" s="241"/>
      <c r="G173" s="241"/>
      <c r="H173" s="241"/>
      <c r="I173" s="309">
        <v>732</v>
      </c>
      <c r="J173" s="288">
        <f t="shared" si="11"/>
        <v>0</v>
      </c>
    </row>
    <row r="174" spans="1:10" s="243" customFormat="1" ht="15.75" hidden="1" outlineLevel="1">
      <c r="A174" s="308">
        <v>16</v>
      </c>
      <c r="B174" s="291" t="s">
        <v>881</v>
      </c>
      <c r="C174" s="231">
        <f t="shared" si="23"/>
        <v>1088</v>
      </c>
      <c r="D174" s="241"/>
      <c r="E174" s="241">
        <f>I174</f>
        <v>1088</v>
      </c>
      <c r="F174" s="241"/>
      <c r="G174" s="241"/>
      <c r="H174" s="241"/>
      <c r="I174" s="309">
        <v>1088</v>
      </c>
      <c r="J174" s="288">
        <f t="shared" si="11"/>
        <v>0</v>
      </c>
    </row>
    <row r="175" spans="1:10" s="243" customFormat="1" ht="15.75" hidden="1" outlineLevel="1">
      <c r="A175" s="290" t="s">
        <v>62</v>
      </c>
      <c r="B175" s="291" t="s">
        <v>865</v>
      </c>
      <c r="C175" s="231">
        <f t="shared" si="23"/>
        <v>1088</v>
      </c>
      <c r="D175" s="241"/>
      <c r="E175" s="241">
        <f aca="true" t="shared" si="25" ref="E175:E182">I175</f>
        <v>1088</v>
      </c>
      <c r="F175" s="241"/>
      <c r="G175" s="241"/>
      <c r="H175" s="241"/>
      <c r="I175" s="309">
        <v>1088</v>
      </c>
      <c r="J175" s="288">
        <f t="shared" si="11"/>
        <v>0</v>
      </c>
    </row>
    <row r="176" spans="1:10" s="243" customFormat="1" ht="15.75" hidden="1" outlineLevel="2">
      <c r="A176" s="308"/>
      <c r="B176" s="302" t="s">
        <v>871</v>
      </c>
      <c r="C176" s="231">
        <f t="shared" si="23"/>
        <v>1088</v>
      </c>
      <c r="D176" s="241"/>
      <c r="E176" s="241">
        <f t="shared" si="25"/>
        <v>1088</v>
      </c>
      <c r="F176" s="241"/>
      <c r="G176" s="241"/>
      <c r="H176" s="241"/>
      <c r="I176" s="309">
        <v>1088</v>
      </c>
      <c r="J176" s="288">
        <f t="shared" si="11"/>
        <v>0</v>
      </c>
    </row>
    <row r="177" spans="1:10" s="243" customFormat="1" ht="15.75" hidden="1" outlineLevel="1">
      <c r="A177" s="308">
        <v>17</v>
      </c>
      <c r="B177" s="295" t="s">
        <v>882</v>
      </c>
      <c r="C177" s="231">
        <f t="shared" si="23"/>
        <v>798</v>
      </c>
      <c r="D177" s="241"/>
      <c r="E177" s="241">
        <f t="shared" si="25"/>
        <v>798</v>
      </c>
      <c r="F177" s="241"/>
      <c r="G177" s="241"/>
      <c r="H177" s="241"/>
      <c r="I177" s="309">
        <v>798</v>
      </c>
      <c r="J177" s="288">
        <f t="shared" si="11"/>
        <v>0</v>
      </c>
    </row>
    <row r="178" spans="1:10" s="243" customFormat="1" ht="15.75" hidden="1" outlineLevel="1">
      <c r="A178" s="290" t="s">
        <v>62</v>
      </c>
      <c r="B178" s="291" t="s">
        <v>865</v>
      </c>
      <c r="C178" s="231">
        <f t="shared" si="23"/>
        <v>798</v>
      </c>
      <c r="D178" s="241"/>
      <c r="E178" s="241">
        <f t="shared" si="25"/>
        <v>798</v>
      </c>
      <c r="F178" s="241"/>
      <c r="G178" s="241"/>
      <c r="H178" s="241"/>
      <c r="I178" s="309">
        <v>798</v>
      </c>
      <c r="J178" s="288">
        <f t="shared" si="11"/>
        <v>0</v>
      </c>
    </row>
    <row r="179" spans="1:10" s="243" customFormat="1" ht="15.75" hidden="1" outlineLevel="2">
      <c r="A179" s="308"/>
      <c r="B179" s="302" t="s">
        <v>871</v>
      </c>
      <c r="C179" s="231">
        <f t="shared" si="23"/>
        <v>798</v>
      </c>
      <c r="D179" s="241"/>
      <c r="E179" s="241">
        <f t="shared" si="25"/>
        <v>798</v>
      </c>
      <c r="F179" s="241"/>
      <c r="G179" s="241"/>
      <c r="H179" s="241"/>
      <c r="I179" s="309">
        <v>798</v>
      </c>
      <c r="J179" s="288">
        <f t="shared" si="11"/>
        <v>0</v>
      </c>
    </row>
    <row r="180" spans="1:10" s="243" customFormat="1" ht="15.75" hidden="1" outlineLevel="1">
      <c r="A180" s="308">
        <v>18</v>
      </c>
      <c r="B180" s="270" t="s">
        <v>883</v>
      </c>
      <c r="C180" s="231">
        <f t="shared" si="23"/>
        <v>798</v>
      </c>
      <c r="D180" s="241"/>
      <c r="E180" s="241">
        <f t="shared" si="25"/>
        <v>798</v>
      </c>
      <c r="F180" s="241"/>
      <c r="G180" s="241"/>
      <c r="H180" s="241"/>
      <c r="I180" s="309">
        <v>798</v>
      </c>
      <c r="J180" s="288">
        <f t="shared" si="11"/>
        <v>0</v>
      </c>
    </row>
    <row r="181" spans="1:10" s="243" customFormat="1" ht="15.75" hidden="1" outlineLevel="1">
      <c r="A181" s="290" t="s">
        <v>62</v>
      </c>
      <c r="B181" s="291" t="s">
        <v>879</v>
      </c>
      <c r="C181" s="231">
        <f t="shared" si="23"/>
        <v>798</v>
      </c>
      <c r="D181" s="241"/>
      <c r="E181" s="241">
        <f t="shared" si="25"/>
        <v>798</v>
      </c>
      <c r="F181" s="241"/>
      <c r="G181" s="241"/>
      <c r="H181" s="241"/>
      <c r="I181" s="309">
        <v>798</v>
      </c>
      <c r="J181" s="288">
        <f t="shared" si="11"/>
        <v>0</v>
      </c>
    </row>
    <row r="182" spans="1:10" s="243" customFormat="1" ht="15.75" hidden="1" outlineLevel="2">
      <c r="A182" s="310"/>
      <c r="B182" s="302" t="s">
        <v>871</v>
      </c>
      <c r="C182" s="231">
        <f t="shared" si="23"/>
        <v>798</v>
      </c>
      <c r="D182" s="241"/>
      <c r="E182" s="241">
        <f t="shared" si="25"/>
        <v>798</v>
      </c>
      <c r="F182" s="241"/>
      <c r="G182" s="241"/>
      <c r="H182" s="241"/>
      <c r="I182" s="309">
        <v>798</v>
      </c>
      <c r="J182" s="288">
        <f t="shared" si="11"/>
        <v>0</v>
      </c>
    </row>
    <row r="183" spans="1:10" s="243" customFormat="1" ht="15.75" hidden="1" outlineLevel="1">
      <c r="A183" s="308">
        <v>19</v>
      </c>
      <c r="B183" s="295" t="s">
        <v>884</v>
      </c>
      <c r="C183" s="231">
        <f t="shared" si="23"/>
        <v>1500</v>
      </c>
      <c r="D183" s="241">
        <f>I183</f>
        <v>1500</v>
      </c>
      <c r="E183" s="241"/>
      <c r="F183" s="241"/>
      <c r="G183" s="241"/>
      <c r="H183" s="241"/>
      <c r="I183" s="309">
        <v>1500</v>
      </c>
      <c r="J183" s="288">
        <f t="shared" si="11"/>
        <v>0</v>
      </c>
    </row>
    <row r="184" spans="1:10" s="243" customFormat="1" ht="15.75" hidden="1" outlineLevel="2">
      <c r="A184" s="308"/>
      <c r="B184" s="304" t="s">
        <v>868</v>
      </c>
      <c r="C184" s="231">
        <f t="shared" si="23"/>
        <v>1500</v>
      </c>
      <c r="D184" s="241">
        <f>I184</f>
        <v>1500</v>
      </c>
      <c r="E184" s="241"/>
      <c r="F184" s="241"/>
      <c r="G184" s="241"/>
      <c r="H184" s="241"/>
      <c r="I184" s="309">
        <v>1500</v>
      </c>
      <c r="J184" s="288">
        <f t="shared" si="11"/>
        <v>0</v>
      </c>
    </row>
    <row r="185" spans="1:10" s="243" customFormat="1" ht="15.75" hidden="1" outlineLevel="2">
      <c r="A185" s="308"/>
      <c r="B185" s="304" t="s">
        <v>870</v>
      </c>
      <c r="C185" s="231">
        <f t="shared" si="23"/>
        <v>1500</v>
      </c>
      <c r="D185" s="241">
        <f>I185</f>
        <v>1500</v>
      </c>
      <c r="E185" s="241"/>
      <c r="F185" s="241"/>
      <c r="G185" s="241"/>
      <c r="H185" s="241"/>
      <c r="I185" s="309">
        <v>1500</v>
      </c>
      <c r="J185" s="288">
        <f t="shared" si="11"/>
        <v>0</v>
      </c>
    </row>
    <row r="186" spans="1:10" s="243" customFormat="1" ht="15.75" hidden="1" outlineLevel="1">
      <c r="A186" s="310"/>
      <c r="B186" s="302" t="s">
        <v>872</v>
      </c>
      <c r="C186" s="231">
        <f t="shared" si="23"/>
        <v>1500</v>
      </c>
      <c r="D186" s="241">
        <f>I186</f>
        <v>1500</v>
      </c>
      <c r="E186" s="241"/>
      <c r="F186" s="241"/>
      <c r="G186" s="241"/>
      <c r="H186" s="241"/>
      <c r="I186" s="309">
        <v>1500</v>
      </c>
      <c r="J186" s="288">
        <f t="shared" si="11"/>
        <v>0</v>
      </c>
    </row>
    <row r="187" spans="1:11" s="243" customFormat="1" ht="15.75" hidden="1" outlineLevel="2">
      <c r="A187" s="290" t="s">
        <v>62</v>
      </c>
      <c r="B187" s="304" t="s">
        <v>868</v>
      </c>
      <c r="C187" s="231">
        <f t="shared" si="23"/>
        <v>0</v>
      </c>
      <c r="D187" s="241"/>
      <c r="E187" s="241"/>
      <c r="F187" s="241"/>
      <c r="G187" s="241"/>
      <c r="H187" s="241"/>
      <c r="I187" s="309">
        <f>370.855999999985-28</f>
        <v>342.855999999985</v>
      </c>
      <c r="J187" s="288">
        <f t="shared" si="11"/>
        <v>342.855999999985</v>
      </c>
      <c r="K187" s="309">
        <f>370.855999999985-27</f>
        <v>343.855999999985</v>
      </c>
    </row>
    <row r="188" spans="1:14" s="243" customFormat="1" ht="15.75" collapsed="1">
      <c r="A188" s="286" t="s">
        <v>39</v>
      </c>
      <c r="B188" s="280" t="s">
        <v>54</v>
      </c>
      <c r="C188" s="312">
        <f>C189+C192</f>
        <v>16634.269099999998</v>
      </c>
      <c r="D188" s="312">
        <f aca="true" t="shared" si="26" ref="D188:I188">D189+D192</f>
        <v>14409.2691</v>
      </c>
      <c r="E188" s="312">
        <f t="shared" si="26"/>
        <v>2225</v>
      </c>
      <c r="F188" s="312">
        <f t="shared" si="26"/>
        <v>0</v>
      </c>
      <c r="G188" s="312">
        <f t="shared" si="26"/>
        <v>0</v>
      </c>
      <c r="H188" s="312">
        <f t="shared" si="26"/>
        <v>0</v>
      </c>
      <c r="I188" s="312">
        <f t="shared" si="26"/>
        <v>0</v>
      </c>
      <c r="J188" s="288">
        <f>I188-C188</f>
        <v>-16634.269099999998</v>
      </c>
      <c r="K188" s="281">
        <v>15560.414644</v>
      </c>
      <c r="L188" s="281">
        <v>13335.414644</v>
      </c>
      <c r="M188" s="243">
        <v>2225</v>
      </c>
      <c r="N188" s="243">
        <v>0</v>
      </c>
    </row>
    <row r="189" spans="1:12" s="243" customFormat="1" ht="15.75">
      <c r="A189" s="290" t="s">
        <v>49</v>
      </c>
      <c r="B189" s="291" t="s">
        <v>885</v>
      </c>
      <c r="C189" s="292">
        <f>D189+E189</f>
        <v>2225</v>
      </c>
      <c r="D189" s="292"/>
      <c r="E189" s="292">
        <f>E190+E191</f>
        <v>2225</v>
      </c>
      <c r="F189" s="292">
        <f>F190+F191</f>
        <v>0</v>
      </c>
      <c r="G189" s="281"/>
      <c r="H189" s="281"/>
      <c r="I189" s="281"/>
      <c r="J189" s="288"/>
      <c r="K189" s="288">
        <f>K188-C188</f>
        <v>-1073.8544559999973</v>
      </c>
      <c r="L189" s="288"/>
    </row>
    <row r="190" spans="1:12" s="243" customFormat="1" ht="15.75">
      <c r="A190" s="294" t="s">
        <v>48</v>
      </c>
      <c r="B190" s="239" t="str">
        <f>B232</f>
        <v>Trung tâm dịch vụ việc làm tỉnh </v>
      </c>
      <c r="C190" s="292">
        <f aca="true" t="shared" si="27" ref="C190:C212">D190+E190</f>
        <v>225</v>
      </c>
      <c r="D190" s="292"/>
      <c r="E190" s="292">
        <f>E232</f>
        <v>225</v>
      </c>
      <c r="F190" s="292">
        <f>F232</f>
        <v>0</v>
      </c>
      <c r="G190" s="239">
        <f>G232</f>
        <v>0</v>
      </c>
      <c r="H190" s="239">
        <f>H232</f>
        <v>0</v>
      </c>
      <c r="I190" s="239">
        <f>I232</f>
        <v>225</v>
      </c>
      <c r="J190" s="242"/>
      <c r="K190" s="242"/>
      <c r="L190" s="242"/>
    </row>
    <row r="191" spans="1:12" s="243" customFormat="1" ht="15.75">
      <c r="A191" s="294" t="s">
        <v>48</v>
      </c>
      <c r="B191" s="239" t="str">
        <f>B274</f>
        <v>Trường Trung cấp nghề</v>
      </c>
      <c r="C191" s="292">
        <f t="shared" si="27"/>
        <v>2000</v>
      </c>
      <c r="D191" s="292"/>
      <c r="E191" s="292">
        <f>E274</f>
        <v>2000</v>
      </c>
      <c r="F191" s="292">
        <f>F274</f>
        <v>0</v>
      </c>
      <c r="G191" s="239">
        <f>G274</f>
        <v>0</v>
      </c>
      <c r="H191" s="239">
        <f>H274</f>
        <v>0</v>
      </c>
      <c r="I191" s="239">
        <f>I274</f>
        <v>2955.143795</v>
      </c>
      <c r="J191" s="242"/>
      <c r="K191" s="242"/>
      <c r="L191" s="242"/>
    </row>
    <row r="192" spans="1:12" s="243" customFormat="1" ht="15.75">
      <c r="A192" s="290" t="s">
        <v>50</v>
      </c>
      <c r="B192" s="302" t="s">
        <v>867</v>
      </c>
      <c r="C192" s="292">
        <f aca="true" t="shared" si="28" ref="C192:I192">SUM(C193:C212)</f>
        <v>14409.2691</v>
      </c>
      <c r="D192" s="292">
        <f t="shared" si="28"/>
        <v>14409.2691</v>
      </c>
      <c r="E192" s="292">
        <f t="shared" si="28"/>
        <v>0</v>
      </c>
      <c r="F192" s="292">
        <f t="shared" si="28"/>
        <v>0</v>
      </c>
      <c r="G192" s="292">
        <f t="shared" si="28"/>
        <v>0</v>
      </c>
      <c r="H192" s="292">
        <f t="shared" si="28"/>
        <v>0</v>
      </c>
      <c r="I192" s="292">
        <f t="shared" si="28"/>
        <v>0</v>
      </c>
      <c r="J192" s="242">
        <f>K188-E232-E274</f>
        <v>13335.414644</v>
      </c>
      <c r="K192" s="242">
        <f>J192-C192</f>
        <v>-1073.8544559999991</v>
      </c>
      <c r="L192" s="242"/>
    </row>
    <row r="193" spans="1:12" s="243" customFormat="1" ht="15.75">
      <c r="A193" s="294" t="s">
        <v>48</v>
      </c>
      <c r="B193" s="239" t="str">
        <f>B214</f>
        <v>Trường Trung học Cơ Sở thực Hành sư phạm Lý tự Trọng</v>
      </c>
      <c r="C193" s="292">
        <f>D193+E193</f>
        <v>300</v>
      </c>
      <c r="D193" s="292">
        <f>D214</f>
        <v>300</v>
      </c>
      <c r="E193" s="292">
        <f>E214</f>
        <v>0</v>
      </c>
      <c r="F193" s="292">
        <f>F214</f>
        <v>0</v>
      </c>
      <c r="G193" s="241"/>
      <c r="H193" s="241"/>
      <c r="I193" s="241"/>
      <c r="J193" s="242"/>
      <c r="K193" s="242"/>
      <c r="L193" s="242"/>
    </row>
    <row r="194" spans="1:12" s="243" customFormat="1" ht="15.75">
      <c r="A194" s="294" t="s">
        <v>48</v>
      </c>
      <c r="B194" s="239" t="str">
        <f>B216</f>
        <v>Trường PT Dân tộc Nội trú huyện KonPlong</v>
      </c>
      <c r="C194" s="292">
        <f t="shared" si="27"/>
        <v>1073.856</v>
      </c>
      <c r="D194" s="292">
        <f>D216</f>
        <v>1073.856</v>
      </c>
      <c r="E194" s="292">
        <f>E216</f>
        <v>0</v>
      </c>
      <c r="F194" s="292">
        <f>F216</f>
        <v>0</v>
      </c>
      <c r="G194" s="241"/>
      <c r="H194" s="241"/>
      <c r="I194" s="241"/>
      <c r="J194" s="242"/>
      <c r="K194" s="242"/>
      <c r="L194" s="242"/>
    </row>
    <row r="195" spans="1:12" s="243" customFormat="1" ht="15.75">
      <c r="A195" s="294" t="s">
        <v>48</v>
      </c>
      <c r="B195" s="239" t="str">
        <f>B224</f>
        <v>Trường Trung học phổ thông Duy Tân</v>
      </c>
      <c r="C195" s="292">
        <f t="shared" si="27"/>
        <v>95.766289</v>
      </c>
      <c r="D195" s="292">
        <f>D224</f>
        <v>95.766289</v>
      </c>
      <c r="E195" s="292">
        <f>E224</f>
        <v>0</v>
      </c>
      <c r="F195" s="292">
        <f>F224</f>
        <v>0</v>
      </c>
      <c r="G195" s="241"/>
      <c r="H195" s="241"/>
      <c r="I195" s="241"/>
      <c r="J195" s="242"/>
      <c r="K195" s="242"/>
      <c r="L195" s="242"/>
    </row>
    <row r="196" spans="1:12" s="243" customFormat="1" ht="15.75">
      <c r="A196" s="294" t="s">
        <v>48</v>
      </c>
      <c r="B196" s="239" t="str">
        <f>B228</f>
        <v>Trường Trung học Phổ thông Nguyên Văn Cừ</v>
      </c>
      <c r="C196" s="292">
        <f t="shared" si="27"/>
        <v>28.441249</v>
      </c>
      <c r="D196" s="292">
        <f>D228</f>
        <v>28.441249</v>
      </c>
      <c r="E196" s="292">
        <f>E228</f>
        <v>0</v>
      </c>
      <c r="F196" s="292">
        <f>F228</f>
        <v>0</v>
      </c>
      <c r="G196" s="241"/>
      <c r="H196" s="241"/>
      <c r="I196" s="241"/>
      <c r="J196" s="242"/>
      <c r="K196" s="242"/>
      <c r="L196" s="242"/>
    </row>
    <row r="197" spans="1:12" s="243" customFormat="1" ht="15.75">
      <c r="A197" s="294" t="s">
        <v>48</v>
      </c>
      <c r="B197" s="239" t="str">
        <f>B235</f>
        <v>Trường Phổi thông dân tộc Nội trú huyện Tu Mơ Rông</v>
      </c>
      <c r="C197" s="292">
        <f t="shared" si="27"/>
        <v>400</v>
      </c>
      <c r="D197" s="292">
        <f>D235</f>
        <v>400</v>
      </c>
      <c r="E197" s="292">
        <f>E235</f>
        <v>0</v>
      </c>
      <c r="F197" s="292">
        <f>F235</f>
        <v>0</v>
      </c>
      <c r="G197" s="241"/>
      <c r="H197" s="241"/>
      <c r="I197" s="241"/>
      <c r="J197" s="242"/>
      <c r="K197" s="242"/>
      <c r="L197" s="242"/>
    </row>
    <row r="198" spans="1:12" s="243" customFormat="1" ht="15.75" hidden="1" outlineLevel="1">
      <c r="A198" s="294" t="s">
        <v>48</v>
      </c>
      <c r="B198" s="239" t="str">
        <f>B239</f>
        <v>Trung tâm Kiểm dịch Y tế Quốc tế</v>
      </c>
      <c r="C198" s="292">
        <f t="shared" si="27"/>
        <v>0.001378</v>
      </c>
      <c r="D198" s="292">
        <f>D239</f>
        <v>0.001378</v>
      </c>
      <c r="E198" s="292">
        <f>E239</f>
        <v>0</v>
      </c>
      <c r="F198" s="292">
        <f>F239</f>
        <v>0</v>
      </c>
      <c r="G198" s="241"/>
      <c r="H198" s="241"/>
      <c r="I198" s="241"/>
      <c r="J198" s="242"/>
      <c r="K198" s="242"/>
      <c r="L198" s="242"/>
    </row>
    <row r="199" spans="1:12" s="243" customFormat="1" ht="15.75" collapsed="1">
      <c r="A199" s="294" t="s">
        <v>48</v>
      </c>
      <c r="B199" s="239" t="str">
        <f>B243</f>
        <v>Trung tâm Ngoại ngữ - Tin học</v>
      </c>
      <c r="C199" s="292">
        <f t="shared" si="27"/>
        <v>46.067042</v>
      </c>
      <c r="D199" s="292">
        <f>D243</f>
        <v>46.067042</v>
      </c>
      <c r="E199" s="292">
        <f>E243</f>
        <v>0</v>
      </c>
      <c r="F199" s="292">
        <f>F243</f>
        <v>0</v>
      </c>
      <c r="G199" s="241"/>
      <c r="H199" s="241"/>
      <c r="I199" s="241"/>
      <c r="J199" s="242"/>
      <c r="K199" s="242"/>
      <c r="L199" s="242"/>
    </row>
    <row r="200" spans="1:12" s="243" customFormat="1" ht="15.75">
      <c r="A200" s="294" t="s">
        <v>48</v>
      </c>
      <c r="B200" s="239" t="str">
        <f>B247</f>
        <v>Trường Cao đẳng sư phạm tỉnh </v>
      </c>
      <c r="C200" s="292">
        <f t="shared" si="27"/>
        <v>2178.376</v>
      </c>
      <c r="D200" s="292">
        <f>D247</f>
        <v>2178.376</v>
      </c>
      <c r="E200" s="292">
        <f>E247</f>
        <v>0</v>
      </c>
      <c r="F200" s="292">
        <f>F247</f>
        <v>0</v>
      </c>
      <c r="G200" s="241"/>
      <c r="H200" s="241"/>
      <c r="I200" s="241"/>
      <c r="J200" s="242"/>
      <c r="K200" s="242"/>
      <c r="L200" s="242"/>
    </row>
    <row r="201" spans="1:12" s="243" customFormat="1" ht="15.75">
      <c r="A201" s="294" t="s">
        <v>48</v>
      </c>
      <c r="B201" s="239" t="str">
        <f>B251</f>
        <v>Trường PT Dân tộc Nội trú huyện Ngọc Hồi</v>
      </c>
      <c r="C201" s="292">
        <f t="shared" si="27"/>
        <v>400</v>
      </c>
      <c r="D201" s="292">
        <f>D251</f>
        <v>400</v>
      </c>
      <c r="E201" s="292">
        <f>E251</f>
        <v>0</v>
      </c>
      <c r="F201" s="292">
        <f>F251</f>
        <v>0</v>
      </c>
      <c r="G201" s="241"/>
      <c r="H201" s="241"/>
      <c r="I201" s="241"/>
      <c r="J201" s="242"/>
      <c r="K201" s="242"/>
      <c r="L201" s="242"/>
    </row>
    <row r="202" spans="1:12" s="243" customFormat="1" ht="15.75">
      <c r="A202" s="294" t="s">
        <v>48</v>
      </c>
      <c r="B202" s="239" t="str">
        <f>B255</f>
        <v>Trường Trung cãp Y tế tỉnh </v>
      </c>
      <c r="C202" s="292">
        <f t="shared" si="27"/>
        <v>881.16</v>
      </c>
      <c r="D202" s="292">
        <f>D255</f>
        <v>881.16</v>
      </c>
      <c r="E202" s="292">
        <f>E255</f>
        <v>0</v>
      </c>
      <c r="F202" s="292">
        <f>F255</f>
        <v>0</v>
      </c>
      <c r="G202" s="241"/>
      <c r="H202" s="241"/>
      <c r="I202" s="241"/>
      <c r="J202" s="242"/>
      <c r="K202" s="242"/>
      <c r="L202" s="242"/>
    </row>
    <row r="203" spans="1:12" s="243" customFormat="1" ht="15.75">
      <c r="A203" s="294" t="s">
        <v>48</v>
      </c>
      <c r="B203" s="239" t="str">
        <f>B261</f>
        <v>Trường Cao đẳng cộng đồng Kon Tum</v>
      </c>
      <c r="C203" s="292">
        <f t="shared" si="27"/>
        <v>4890.82</v>
      </c>
      <c r="D203" s="292">
        <f>D261</f>
        <v>4890.82</v>
      </c>
      <c r="E203" s="292">
        <f>E261</f>
        <v>0</v>
      </c>
      <c r="F203" s="292">
        <f>F261</f>
        <v>0</v>
      </c>
      <c r="G203" s="241"/>
      <c r="H203" s="241"/>
      <c r="I203" s="241"/>
      <c r="J203" s="242"/>
      <c r="K203" s="242"/>
      <c r="L203" s="242"/>
    </row>
    <row r="204" spans="1:12" s="243" customFormat="1" ht="15.75">
      <c r="A204" s="294" t="s">
        <v>48</v>
      </c>
      <c r="B204" s="239" t="str">
        <f>B266</f>
        <v>Trường PT TH Dân tộc Nội trú huyện Sa Thầy</v>
      </c>
      <c r="C204" s="292">
        <f t="shared" si="27"/>
        <v>800</v>
      </c>
      <c r="D204" s="292">
        <f>D266</f>
        <v>800</v>
      </c>
      <c r="E204" s="292">
        <f>E266</f>
        <v>0</v>
      </c>
      <c r="F204" s="292">
        <f>F266</f>
        <v>0</v>
      </c>
      <c r="G204" s="241"/>
      <c r="H204" s="241"/>
      <c r="I204" s="241"/>
      <c r="J204" s="242"/>
      <c r="K204" s="242"/>
      <c r="L204" s="242"/>
    </row>
    <row r="205" spans="1:12" s="243" customFormat="1" ht="15.75">
      <c r="A205" s="294" t="s">
        <v>48</v>
      </c>
      <c r="B205" s="239" t="str">
        <f>B270</f>
        <v>Trường Phổ thông Dân tộc nội trú tỉnh</v>
      </c>
      <c r="C205" s="292">
        <f t="shared" si="27"/>
        <v>500</v>
      </c>
      <c r="D205" s="292">
        <f>D270</f>
        <v>500</v>
      </c>
      <c r="E205" s="292">
        <f>E270</f>
        <v>0</v>
      </c>
      <c r="F205" s="292">
        <f>F270</f>
        <v>0</v>
      </c>
      <c r="G205" s="241"/>
      <c r="H205" s="241"/>
      <c r="I205" s="241"/>
      <c r="J205" s="242"/>
      <c r="K205" s="242"/>
      <c r="L205" s="242"/>
    </row>
    <row r="206" spans="1:12" s="243" customFormat="1" ht="15.75">
      <c r="A206" s="294" t="s">
        <v>48</v>
      </c>
      <c r="B206" s="239" t="str">
        <f>B274</f>
        <v>Trường Trung cấp nghề</v>
      </c>
      <c r="C206" s="292">
        <f t="shared" si="27"/>
        <v>955.143795</v>
      </c>
      <c r="D206" s="292">
        <f>D275</f>
        <v>955.143795</v>
      </c>
      <c r="E206" s="292">
        <f>E278+E281</f>
        <v>0</v>
      </c>
      <c r="F206" s="292">
        <f>F278+F281</f>
        <v>0</v>
      </c>
      <c r="G206" s="292">
        <f>H278+H281</f>
        <v>0</v>
      </c>
      <c r="H206" s="292"/>
      <c r="I206" s="241"/>
      <c r="J206" s="242"/>
      <c r="K206" s="242"/>
      <c r="L206" s="242"/>
    </row>
    <row r="207" spans="1:12" s="243" customFormat="1" ht="15.75">
      <c r="A207" s="294" t="s">
        <v>48</v>
      </c>
      <c r="B207" s="239" t="str">
        <f>B284</f>
        <v>Trường Dân tộc Nội trú huyện Đăk Glei</v>
      </c>
      <c r="C207" s="292">
        <f t="shared" si="27"/>
        <v>109.637347</v>
      </c>
      <c r="D207" s="292">
        <f>D284</f>
        <v>109.637347</v>
      </c>
      <c r="E207" s="292">
        <f>E284</f>
        <v>0</v>
      </c>
      <c r="F207" s="292">
        <f>F284</f>
        <v>0</v>
      </c>
      <c r="G207" s="241"/>
      <c r="H207" s="241"/>
      <c r="I207" s="241"/>
      <c r="J207" s="242"/>
      <c r="K207" s="242"/>
      <c r="L207" s="242"/>
    </row>
    <row r="208" spans="1:12" s="243" customFormat="1" ht="15.75">
      <c r="A208" s="294" t="s">
        <v>48</v>
      </c>
      <c r="B208" s="239" t="str">
        <f>B289</f>
        <v>Trường Trung học Phổ thông Sa Thầy</v>
      </c>
      <c r="C208" s="292">
        <f t="shared" si="27"/>
        <v>400</v>
      </c>
      <c r="D208" s="292">
        <f>D289</f>
        <v>400</v>
      </c>
      <c r="E208" s="292">
        <f>E289</f>
        <v>0</v>
      </c>
      <c r="F208" s="292">
        <f>F289</f>
        <v>0</v>
      </c>
      <c r="G208" s="241"/>
      <c r="H208" s="241"/>
      <c r="I208" s="241"/>
      <c r="J208" s="242"/>
      <c r="K208" s="242"/>
      <c r="L208" s="242"/>
    </row>
    <row r="209" spans="1:12" s="243" customFormat="1" ht="15.75">
      <c r="A209" s="294" t="s">
        <v>48</v>
      </c>
      <c r="B209" s="239" t="str">
        <f>B293</f>
        <v>Trường Phổ thông Dân tộc Mội trú huyện Kon Rẫy</v>
      </c>
      <c r="C209" s="292">
        <f t="shared" si="27"/>
        <v>400</v>
      </c>
      <c r="D209" s="292">
        <f>D293</f>
        <v>400</v>
      </c>
      <c r="E209" s="292">
        <f>E293</f>
        <v>0</v>
      </c>
      <c r="F209" s="292">
        <f>F293</f>
        <v>0</v>
      </c>
      <c r="G209" s="241"/>
      <c r="H209" s="241"/>
      <c r="I209" s="241"/>
      <c r="J209" s="242"/>
      <c r="K209" s="242"/>
      <c r="L209" s="242"/>
    </row>
    <row r="210" spans="1:12" s="243" customFormat="1" ht="15.75">
      <c r="A210" s="294" t="s">
        <v>48</v>
      </c>
      <c r="B210" s="239" t="str">
        <f>B297</f>
        <v>Trường Trung học Phổ thông Ngô Mây </v>
      </c>
      <c r="C210" s="292">
        <f t="shared" si="27"/>
        <v>300</v>
      </c>
      <c r="D210" s="292">
        <f>D297</f>
        <v>300</v>
      </c>
      <c r="E210" s="292">
        <f>E297</f>
        <v>0</v>
      </c>
      <c r="F210" s="292">
        <f>F297</f>
        <v>0</v>
      </c>
      <c r="G210" s="241"/>
      <c r="H210" s="241"/>
      <c r="I210" s="241"/>
      <c r="J210" s="242"/>
      <c r="K210" s="242"/>
      <c r="L210" s="242"/>
    </row>
    <row r="211" spans="1:12" s="243" customFormat="1" ht="15.75">
      <c r="A211" s="294" t="s">
        <v>48</v>
      </c>
      <c r="B211" s="239" t="str">
        <f>B301</f>
        <v>Trường Trung học Phổ thông Phan Chu trình - huyện Ngọc Hồi</v>
      </c>
      <c r="C211" s="292">
        <f t="shared" si="27"/>
        <v>400</v>
      </c>
      <c r="D211" s="292">
        <f>D301</f>
        <v>400</v>
      </c>
      <c r="E211" s="292">
        <f>E301</f>
        <v>0</v>
      </c>
      <c r="F211" s="292">
        <f>F301</f>
        <v>0</v>
      </c>
      <c r="G211" s="241"/>
      <c r="H211" s="241"/>
      <c r="I211" s="241"/>
      <c r="J211" s="242"/>
      <c r="K211" s="242"/>
      <c r="L211" s="242"/>
    </row>
    <row r="212" spans="1:12" s="243" customFormat="1" ht="15.75">
      <c r="A212" s="294" t="s">
        <v>48</v>
      </c>
      <c r="B212" s="239" t="str">
        <f>B305</f>
        <v>Phân hiệu trường Phổ thông Dân tộc nội trú huyện Kon Plông</v>
      </c>
      <c r="C212" s="292">
        <f t="shared" si="27"/>
        <v>250</v>
      </c>
      <c r="D212" s="292">
        <f>D305</f>
        <v>250</v>
      </c>
      <c r="E212" s="292">
        <f>E305</f>
        <v>0</v>
      </c>
      <c r="F212" s="292">
        <f>F305</f>
        <v>0</v>
      </c>
      <c r="G212" s="241"/>
      <c r="H212" s="241"/>
      <c r="I212" s="241"/>
      <c r="J212" s="242"/>
      <c r="K212" s="242"/>
      <c r="L212" s="242"/>
    </row>
    <row r="213" spans="1:12" s="305" customFormat="1" ht="15.75" hidden="1" outlineLevel="1">
      <c r="A213" s="286"/>
      <c r="B213" s="280" t="s">
        <v>60</v>
      </c>
      <c r="C213" s="312">
        <f>C214+C216+C224+C228+C232+C235+C239+C243+C247+C251+C255+C261+C266+C270+C274+C284+C289+C293+C297+C301+C305</f>
        <v>16634.269099999998</v>
      </c>
      <c r="D213" s="312">
        <f>D214+D216+D224+D228+D232+D235+D239+D243+D247+D251+D255+D261+D266+D270+D274+D284+D289+D293+D297+D301+D305</f>
        <v>14409.2691</v>
      </c>
      <c r="E213" s="312">
        <f>E214+E216+E224+E228+E232+E235+E239+E243+E247+E251+E255+E261+E266+E270+E274+E284+E289+E293+E297+E301+E305</f>
        <v>2225</v>
      </c>
      <c r="F213" s="312">
        <f>F214+F216+F224+F228+F232+F235+F239+F243+F247+F251+F255+F261+F266+F270+F274+F284+F289+F293+F297+F301+F305</f>
        <v>0</v>
      </c>
      <c r="G213" s="312">
        <f>G214+G216+G224+G228+G232+G235+G239+G243+G247+G251+G255+G261+G266+G270+G274+G284+G289+G293+G297+G301+G305</f>
        <v>0</v>
      </c>
      <c r="H213" s="312">
        <f>H214+H216+H224+H228+H232+H235+H239+H243+H247+H251+H255+H261+H266+H270+H274+H284+H289+H293+H297+H301+H305</f>
        <v>4278</v>
      </c>
      <c r="I213" s="312">
        <f>I214+I216+I224+I228+I232+I235+I239+I243+I247+I251+I255+I261+I266+I270+I274+I284+I289+I293+I297+I301+I305</f>
        <v>12356.2691</v>
      </c>
      <c r="J213" s="288"/>
      <c r="K213" s="288"/>
      <c r="L213" s="288"/>
    </row>
    <row r="214" spans="1:10" s="243" customFormat="1" ht="15.75" hidden="1" outlineLevel="1">
      <c r="A214" s="254">
        <v>1</v>
      </c>
      <c r="B214" s="270" t="s">
        <v>886</v>
      </c>
      <c r="C214" s="231">
        <f aca="true" t="shared" si="29" ref="C214:C277">D214+E214+F214</f>
        <v>300</v>
      </c>
      <c r="D214" s="241">
        <f>I214</f>
        <v>300</v>
      </c>
      <c r="E214" s="241"/>
      <c r="F214" s="241"/>
      <c r="G214" s="241"/>
      <c r="H214" s="241"/>
      <c r="I214" s="241">
        <v>300</v>
      </c>
      <c r="J214" s="288">
        <f t="shared" si="11"/>
        <v>0</v>
      </c>
    </row>
    <row r="215" spans="1:10" s="243" customFormat="1" ht="15.75" hidden="1" outlineLevel="1">
      <c r="A215" s="290" t="s">
        <v>62</v>
      </c>
      <c r="B215" s="302" t="s">
        <v>872</v>
      </c>
      <c r="C215" s="231">
        <f t="shared" si="29"/>
        <v>300</v>
      </c>
      <c r="D215" s="241">
        <f>I215</f>
        <v>300</v>
      </c>
      <c r="E215" s="241"/>
      <c r="F215" s="241"/>
      <c r="G215" s="241"/>
      <c r="H215" s="241"/>
      <c r="I215" s="241">
        <v>300</v>
      </c>
      <c r="J215" s="288">
        <f t="shared" si="11"/>
        <v>0</v>
      </c>
    </row>
    <row r="216" spans="1:10" s="243" customFormat="1" ht="15.75" hidden="1" outlineLevel="1">
      <c r="A216" s="308">
        <v>2</v>
      </c>
      <c r="B216" s="270" t="s">
        <v>887</v>
      </c>
      <c r="C216" s="231">
        <f t="shared" si="29"/>
        <v>1073.856</v>
      </c>
      <c r="D216" s="241">
        <f>I216</f>
        <v>1073.856</v>
      </c>
      <c r="E216" s="241"/>
      <c r="F216" s="241"/>
      <c r="G216" s="241"/>
      <c r="H216" s="241"/>
      <c r="I216" s="241">
        <v>1073.856</v>
      </c>
      <c r="J216" s="288">
        <f aca="true" t="shared" si="30" ref="J216:J280">I216-C216</f>
        <v>0</v>
      </c>
    </row>
    <row r="217" spans="1:10" s="243" customFormat="1" ht="15.75" hidden="1" outlineLevel="2">
      <c r="A217" s="308"/>
      <c r="B217" s="304" t="s">
        <v>870</v>
      </c>
      <c r="C217" s="231">
        <f t="shared" si="29"/>
        <v>1073.856</v>
      </c>
      <c r="D217" s="241">
        <f>I217</f>
        <v>1073.856</v>
      </c>
      <c r="E217" s="241"/>
      <c r="F217" s="241"/>
      <c r="G217" s="241"/>
      <c r="H217" s="241"/>
      <c r="I217" s="241">
        <v>1073.856</v>
      </c>
      <c r="J217" s="288">
        <f t="shared" si="30"/>
        <v>0</v>
      </c>
    </row>
    <row r="218" spans="1:10" s="243" customFormat="1" ht="15.75" hidden="1" outlineLevel="1" collapsed="1">
      <c r="A218" s="290" t="s">
        <v>62</v>
      </c>
      <c r="B218" s="313" t="s">
        <v>888</v>
      </c>
      <c r="C218" s="231">
        <f t="shared" si="29"/>
        <v>573.856</v>
      </c>
      <c r="D218" s="241">
        <f>I218</f>
        <v>573.856</v>
      </c>
      <c r="E218" s="241"/>
      <c r="F218" s="241"/>
      <c r="G218" s="241"/>
      <c r="H218" s="241"/>
      <c r="I218" s="241">
        <v>573.856</v>
      </c>
      <c r="J218" s="288">
        <f t="shared" si="30"/>
        <v>0</v>
      </c>
    </row>
    <row r="219" spans="1:10" s="243" customFormat="1" ht="15.75" hidden="1" outlineLevel="1">
      <c r="A219" s="290" t="s">
        <v>62</v>
      </c>
      <c r="B219" s="302" t="s">
        <v>872</v>
      </c>
      <c r="C219" s="231">
        <f t="shared" si="29"/>
        <v>500</v>
      </c>
      <c r="D219" s="241">
        <f>I219</f>
        <v>500</v>
      </c>
      <c r="E219" s="241"/>
      <c r="F219" s="241"/>
      <c r="G219" s="241"/>
      <c r="H219" s="241"/>
      <c r="I219" s="241">
        <v>500</v>
      </c>
      <c r="J219" s="288">
        <f t="shared" si="30"/>
        <v>0</v>
      </c>
    </row>
    <row r="220" spans="1:10" s="243" customFormat="1" ht="15.75" hidden="1" outlineLevel="2">
      <c r="A220" s="308">
        <v>3</v>
      </c>
      <c r="B220" s="270" t="s">
        <v>889</v>
      </c>
      <c r="C220" s="231">
        <f t="shared" si="29"/>
        <v>0.001544</v>
      </c>
      <c r="D220" s="241">
        <f>I220</f>
        <v>0.001544</v>
      </c>
      <c r="E220" s="241"/>
      <c r="F220" s="241"/>
      <c r="G220" s="241"/>
      <c r="H220" s="241"/>
      <c r="I220" s="241">
        <v>0.001544</v>
      </c>
      <c r="J220" s="288">
        <f t="shared" si="30"/>
        <v>0</v>
      </c>
    </row>
    <row r="221" spans="1:10" s="243" customFormat="1" ht="15.75" hidden="1" outlineLevel="2">
      <c r="A221" s="308"/>
      <c r="B221" s="304" t="s">
        <v>868</v>
      </c>
      <c r="C221" s="231">
        <f t="shared" si="29"/>
        <v>0.001544</v>
      </c>
      <c r="D221" s="241">
        <f>I221</f>
        <v>0.001544</v>
      </c>
      <c r="E221" s="241"/>
      <c r="F221" s="241"/>
      <c r="G221" s="241"/>
      <c r="H221" s="241"/>
      <c r="I221" s="241">
        <v>0.001544</v>
      </c>
      <c r="J221" s="288">
        <f t="shared" si="30"/>
        <v>0</v>
      </c>
    </row>
    <row r="222" spans="1:10" s="243" customFormat="1" ht="15.75" hidden="1" outlineLevel="2">
      <c r="A222" s="308"/>
      <c r="B222" s="304" t="s">
        <v>890</v>
      </c>
      <c r="C222" s="231">
        <f t="shared" si="29"/>
        <v>0.001544</v>
      </c>
      <c r="D222" s="241">
        <f>I222</f>
        <v>0.001544</v>
      </c>
      <c r="E222" s="241"/>
      <c r="F222" s="241"/>
      <c r="G222" s="241"/>
      <c r="H222" s="241"/>
      <c r="I222" s="241">
        <v>0.001544</v>
      </c>
      <c r="J222" s="288">
        <f t="shared" si="30"/>
        <v>0</v>
      </c>
    </row>
    <row r="223" spans="1:10" s="243" customFormat="1" ht="15.75" hidden="1" outlineLevel="2">
      <c r="A223" s="311"/>
      <c r="B223" s="314" t="s">
        <v>891</v>
      </c>
      <c r="C223" s="231">
        <f t="shared" si="29"/>
        <v>0.001544</v>
      </c>
      <c r="D223" s="241">
        <f>I223</f>
        <v>0.001544</v>
      </c>
      <c r="E223" s="241"/>
      <c r="F223" s="241"/>
      <c r="G223" s="241"/>
      <c r="H223" s="241"/>
      <c r="I223" s="241">
        <v>0.001544</v>
      </c>
      <c r="J223" s="288">
        <f t="shared" si="30"/>
        <v>0</v>
      </c>
    </row>
    <row r="224" spans="1:10" s="243" customFormat="1" ht="15.75" hidden="1" outlineLevel="1" collapsed="1">
      <c r="A224" s="308">
        <v>4</v>
      </c>
      <c r="B224" s="270" t="s">
        <v>123</v>
      </c>
      <c r="C224" s="231">
        <f t="shared" si="29"/>
        <v>95.766289</v>
      </c>
      <c r="D224" s="241">
        <f aca="true" t="shared" si="31" ref="D224:D281">I224</f>
        <v>95.766289</v>
      </c>
      <c r="E224" s="241"/>
      <c r="F224" s="241"/>
      <c r="G224" s="241"/>
      <c r="H224" s="241"/>
      <c r="I224" s="241">
        <v>95.766289</v>
      </c>
      <c r="J224" s="288">
        <f t="shared" si="30"/>
        <v>0</v>
      </c>
    </row>
    <row r="225" spans="1:10" s="243" customFormat="1" ht="15.75" hidden="1" outlineLevel="1">
      <c r="A225" s="290" t="s">
        <v>62</v>
      </c>
      <c r="B225" s="304" t="s">
        <v>868</v>
      </c>
      <c r="C225" s="231">
        <f t="shared" si="29"/>
        <v>95.766289</v>
      </c>
      <c r="D225" s="241">
        <f t="shared" si="31"/>
        <v>95.766289</v>
      </c>
      <c r="E225" s="241"/>
      <c r="F225" s="241"/>
      <c r="G225" s="241"/>
      <c r="H225" s="241"/>
      <c r="I225" s="241">
        <v>95.766289</v>
      </c>
      <c r="J225" s="288">
        <f t="shared" si="30"/>
        <v>0</v>
      </c>
    </row>
    <row r="226" spans="1:10" s="243" customFormat="1" ht="15.75" hidden="1" outlineLevel="2">
      <c r="A226" s="308"/>
      <c r="B226" s="304" t="s">
        <v>890</v>
      </c>
      <c r="C226" s="231">
        <f t="shared" si="29"/>
        <v>95.766289</v>
      </c>
      <c r="D226" s="241">
        <f t="shared" si="31"/>
        <v>95.766289</v>
      </c>
      <c r="E226" s="241"/>
      <c r="F226" s="241"/>
      <c r="G226" s="241"/>
      <c r="H226" s="241"/>
      <c r="I226" s="241">
        <v>95.766289</v>
      </c>
      <c r="J226" s="288">
        <f t="shared" si="30"/>
        <v>0</v>
      </c>
    </row>
    <row r="227" spans="1:11" s="222" customFormat="1" ht="15.75" hidden="1" outlineLevel="2">
      <c r="A227" s="311"/>
      <c r="B227" s="314" t="s">
        <v>891</v>
      </c>
      <c r="C227" s="231">
        <f t="shared" si="29"/>
        <v>95.766289</v>
      </c>
      <c r="D227" s="241">
        <f t="shared" si="31"/>
        <v>95.766289</v>
      </c>
      <c r="E227" s="231"/>
      <c r="F227" s="231"/>
      <c r="G227" s="231"/>
      <c r="H227" s="231"/>
      <c r="I227" s="231">
        <v>95.766289</v>
      </c>
      <c r="J227" s="288">
        <f t="shared" si="30"/>
        <v>0</v>
      </c>
      <c r="K227" s="243"/>
    </row>
    <row r="228" spans="1:11" s="222" customFormat="1" ht="15.75" hidden="1" outlineLevel="1" collapsed="1">
      <c r="A228" s="308">
        <v>5</v>
      </c>
      <c r="B228" s="295" t="s">
        <v>892</v>
      </c>
      <c r="C228" s="231">
        <f t="shared" si="29"/>
        <v>28.441249</v>
      </c>
      <c r="D228" s="241">
        <f t="shared" si="31"/>
        <v>28.441249</v>
      </c>
      <c r="E228" s="231"/>
      <c r="F228" s="231"/>
      <c r="G228" s="231"/>
      <c r="H228" s="231"/>
      <c r="I228" s="231">
        <v>28.441249</v>
      </c>
      <c r="J228" s="288">
        <f t="shared" si="30"/>
        <v>0</v>
      </c>
      <c r="K228" s="243"/>
    </row>
    <row r="229" spans="1:11" s="222" customFormat="1" ht="15.75" hidden="1" outlineLevel="1">
      <c r="A229" s="290" t="s">
        <v>62</v>
      </c>
      <c r="B229" s="304" t="s">
        <v>868</v>
      </c>
      <c r="C229" s="231">
        <f t="shared" si="29"/>
        <v>28.441249</v>
      </c>
      <c r="D229" s="241">
        <f t="shared" si="31"/>
        <v>28.441249</v>
      </c>
      <c r="E229" s="231"/>
      <c r="F229" s="231"/>
      <c r="G229" s="231"/>
      <c r="H229" s="231"/>
      <c r="I229" s="231">
        <v>28.441249</v>
      </c>
      <c r="J229" s="288">
        <f t="shared" si="30"/>
        <v>0</v>
      </c>
      <c r="K229" s="243"/>
    </row>
    <row r="230" spans="1:11" s="222" customFormat="1" ht="15.75" hidden="1" outlineLevel="2">
      <c r="A230" s="308"/>
      <c r="B230" s="304" t="s">
        <v>890</v>
      </c>
      <c r="C230" s="231">
        <f t="shared" si="29"/>
        <v>28.441249</v>
      </c>
      <c r="D230" s="241">
        <f t="shared" si="31"/>
        <v>28.441249</v>
      </c>
      <c r="E230" s="231"/>
      <c r="F230" s="231"/>
      <c r="G230" s="231"/>
      <c r="H230" s="231"/>
      <c r="I230" s="231">
        <v>28.441249</v>
      </c>
      <c r="J230" s="288">
        <f t="shared" si="30"/>
        <v>0</v>
      </c>
      <c r="K230" s="243"/>
    </row>
    <row r="231" spans="1:11" s="222" customFormat="1" ht="15.75" hidden="1" outlineLevel="2">
      <c r="A231" s="311"/>
      <c r="B231" s="314" t="s">
        <v>891</v>
      </c>
      <c r="C231" s="231">
        <f t="shared" si="29"/>
        <v>28.441249</v>
      </c>
      <c r="D231" s="241">
        <f t="shared" si="31"/>
        <v>28.441249</v>
      </c>
      <c r="E231" s="231"/>
      <c r="F231" s="231"/>
      <c r="G231" s="231"/>
      <c r="H231" s="231"/>
      <c r="I231" s="231">
        <v>28.441249</v>
      </c>
      <c r="J231" s="288">
        <f t="shared" si="30"/>
        <v>0</v>
      </c>
      <c r="K231" s="243"/>
    </row>
    <row r="232" spans="1:11" s="222" customFormat="1" ht="15.75" hidden="1" outlineLevel="1" collapsed="1">
      <c r="A232" s="308">
        <v>6</v>
      </c>
      <c r="B232" s="270" t="s">
        <v>893</v>
      </c>
      <c r="C232" s="231">
        <f t="shared" si="29"/>
        <v>225</v>
      </c>
      <c r="D232" s="241"/>
      <c r="E232" s="231">
        <f>I232</f>
        <v>225</v>
      </c>
      <c r="F232" s="231"/>
      <c r="G232" s="231"/>
      <c r="H232" s="231"/>
      <c r="I232" s="231">
        <v>225</v>
      </c>
      <c r="J232" s="288">
        <f t="shared" si="30"/>
        <v>0</v>
      </c>
      <c r="K232" s="243"/>
    </row>
    <row r="233" spans="1:11" s="222" customFormat="1" ht="15.75" hidden="1" outlineLevel="1">
      <c r="A233" s="290" t="s">
        <v>62</v>
      </c>
      <c r="B233" s="304" t="s">
        <v>879</v>
      </c>
      <c r="C233" s="231">
        <f t="shared" si="29"/>
        <v>225</v>
      </c>
      <c r="D233" s="241"/>
      <c r="E233" s="231">
        <f>I233</f>
        <v>225</v>
      </c>
      <c r="F233" s="231"/>
      <c r="G233" s="231"/>
      <c r="H233" s="231"/>
      <c r="I233" s="231">
        <v>225</v>
      </c>
      <c r="J233" s="288">
        <f t="shared" si="30"/>
        <v>0</v>
      </c>
      <c r="K233" s="243"/>
    </row>
    <row r="234" spans="1:11" s="222" customFormat="1" ht="15.75" hidden="1" outlineLevel="2">
      <c r="A234" s="310"/>
      <c r="B234" s="302" t="s">
        <v>871</v>
      </c>
      <c r="C234" s="231">
        <f t="shared" si="29"/>
        <v>225</v>
      </c>
      <c r="D234" s="241">
        <f t="shared" si="31"/>
        <v>225</v>
      </c>
      <c r="E234" s="231"/>
      <c r="F234" s="231"/>
      <c r="G234" s="231"/>
      <c r="H234" s="231"/>
      <c r="I234" s="231">
        <v>225</v>
      </c>
      <c r="J234" s="288">
        <f t="shared" si="30"/>
        <v>0</v>
      </c>
      <c r="K234" s="243"/>
    </row>
    <row r="235" spans="1:11" s="222" customFormat="1" ht="15.75" hidden="1" outlineLevel="1" collapsed="1">
      <c r="A235" s="308">
        <v>7</v>
      </c>
      <c r="B235" s="270" t="s">
        <v>894</v>
      </c>
      <c r="C235" s="231">
        <f t="shared" si="29"/>
        <v>400</v>
      </c>
      <c r="D235" s="241">
        <f t="shared" si="31"/>
        <v>400</v>
      </c>
      <c r="E235" s="231"/>
      <c r="F235" s="231"/>
      <c r="G235" s="231"/>
      <c r="H235" s="231"/>
      <c r="I235" s="231">
        <v>400</v>
      </c>
      <c r="J235" s="288">
        <f t="shared" si="30"/>
        <v>0</v>
      </c>
      <c r="K235" s="243"/>
    </row>
    <row r="236" spans="1:11" s="222" customFormat="1" ht="15.75" hidden="1" outlineLevel="1">
      <c r="A236" s="290" t="s">
        <v>62</v>
      </c>
      <c r="B236" s="304" t="s">
        <v>868</v>
      </c>
      <c r="C236" s="231">
        <f t="shared" si="29"/>
        <v>400</v>
      </c>
      <c r="D236" s="241">
        <f t="shared" si="31"/>
        <v>400</v>
      </c>
      <c r="E236" s="231"/>
      <c r="F236" s="231"/>
      <c r="G236" s="231"/>
      <c r="H236" s="231"/>
      <c r="I236" s="231">
        <v>400</v>
      </c>
      <c r="J236" s="288">
        <f t="shared" si="30"/>
        <v>0</v>
      </c>
      <c r="K236" s="243"/>
    </row>
    <row r="237" spans="1:11" s="222" customFormat="1" ht="15.75" hidden="1" outlineLevel="2">
      <c r="A237" s="308"/>
      <c r="B237" s="304" t="s">
        <v>870</v>
      </c>
      <c r="C237" s="231">
        <f t="shared" si="29"/>
        <v>400</v>
      </c>
      <c r="D237" s="241">
        <f t="shared" si="31"/>
        <v>400</v>
      </c>
      <c r="E237" s="231"/>
      <c r="F237" s="231"/>
      <c r="G237" s="231"/>
      <c r="H237" s="231"/>
      <c r="I237" s="231">
        <v>400</v>
      </c>
      <c r="J237" s="288">
        <f t="shared" si="30"/>
        <v>0</v>
      </c>
      <c r="K237" s="243"/>
    </row>
    <row r="238" spans="1:11" s="222" customFormat="1" ht="15.75" hidden="1" outlineLevel="2">
      <c r="A238" s="6"/>
      <c r="B238" s="302" t="s">
        <v>871</v>
      </c>
      <c r="C238" s="231">
        <f t="shared" si="29"/>
        <v>400</v>
      </c>
      <c r="D238" s="241">
        <f t="shared" si="31"/>
        <v>400</v>
      </c>
      <c r="E238" s="231"/>
      <c r="F238" s="231"/>
      <c r="G238" s="231"/>
      <c r="H238" s="231"/>
      <c r="I238" s="231">
        <v>400</v>
      </c>
      <c r="J238" s="288">
        <f t="shared" si="30"/>
        <v>0</v>
      </c>
      <c r="K238" s="243"/>
    </row>
    <row r="239" spans="1:11" s="222" customFormat="1" ht="15.75" hidden="1" outlineLevel="1" collapsed="1">
      <c r="A239" s="308">
        <v>8</v>
      </c>
      <c r="B239" s="270" t="s">
        <v>895</v>
      </c>
      <c r="C239" s="231">
        <f t="shared" si="29"/>
        <v>0.001378</v>
      </c>
      <c r="D239" s="241">
        <f t="shared" si="31"/>
        <v>0.001378</v>
      </c>
      <c r="E239" s="231"/>
      <c r="F239" s="231"/>
      <c r="G239" s="231"/>
      <c r="H239" s="231"/>
      <c r="I239" s="231">
        <v>0.001378</v>
      </c>
      <c r="J239" s="288">
        <f t="shared" si="30"/>
        <v>0</v>
      </c>
      <c r="K239" s="243"/>
    </row>
    <row r="240" spans="1:11" s="222" customFormat="1" ht="15.75" hidden="1" outlineLevel="2">
      <c r="A240" s="308"/>
      <c r="B240" s="304" t="s">
        <v>868</v>
      </c>
      <c r="C240" s="231">
        <f t="shared" si="29"/>
        <v>0.001378</v>
      </c>
      <c r="D240" s="241">
        <f t="shared" si="31"/>
        <v>0.001378</v>
      </c>
      <c r="E240" s="231"/>
      <c r="F240" s="231"/>
      <c r="G240" s="231"/>
      <c r="H240" s="231"/>
      <c r="I240" s="231">
        <v>0.001378</v>
      </c>
      <c r="J240" s="288">
        <f t="shared" si="30"/>
        <v>0</v>
      </c>
      <c r="K240" s="243"/>
    </row>
    <row r="241" spans="1:11" s="222" customFormat="1" ht="15.75" hidden="1" outlineLevel="2">
      <c r="A241" s="308"/>
      <c r="B241" s="304" t="s">
        <v>890</v>
      </c>
      <c r="C241" s="231">
        <f t="shared" si="29"/>
        <v>0.001378</v>
      </c>
      <c r="D241" s="241">
        <f t="shared" si="31"/>
        <v>0.001378</v>
      </c>
      <c r="E241" s="231"/>
      <c r="F241" s="231"/>
      <c r="G241" s="231"/>
      <c r="H241" s="231"/>
      <c r="I241" s="231">
        <v>0.001378</v>
      </c>
      <c r="J241" s="288">
        <f t="shared" si="30"/>
        <v>0</v>
      </c>
      <c r="K241" s="243"/>
    </row>
    <row r="242" spans="1:11" s="222" customFormat="1" ht="15.75" hidden="1" outlineLevel="2">
      <c r="A242" s="308"/>
      <c r="B242" s="314" t="s">
        <v>891</v>
      </c>
      <c r="C242" s="231">
        <f t="shared" si="29"/>
        <v>0.001378</v>
      </c>
      <c r="D242" s="241">
        <f t="shared" si="31"/>
        <v>0.001378</v>
      </c>
      <c r="E242" s="231"/>
      <c r="F242" s="231"/>
      <c r="G242" s="231"/>
      <c r="H242" s="231"/>
      <c r="I242" s="231">
        <v>0.001378</v>
      </c>
      <c r="J242" s="288">
        <f t="shared" si="30"/>
        <v>0</v>
      </c>
      <c r="K242" s="243"/>
    </row>
    <row r="243" spans="1:11" s="222" customFormat="1" ht="15.75" hidden="1" outlineLevel="1" collapsed="1">
      <c r="A243" s="308">
        <v>9</v>
      </c>
      <c r="B243" s="270" t="s">
        <v>124</v>
      </c>
      <c r="C243" s="231">
        <f t="shared" si="29"/>
        <v>46.067042</v>
      </c>
      <c r="D243" s="241">
        <f t="shared" si="31"/>
        <v>46.067042</v>
      </c>
      <c r="E243" s="231"/>
      <c r="F243" s="231"/>
      <c r="G243" s="231"/>
      <c r="H243" s="231"/>
      <c r="I243" s="309">
        <v>46.067042</v>
      </c>
      <c r="J243" s="288">
        <f t="shared" si="30"/>
        <v>0</v>
      </c>
      <c r="K243" s="243"/>
    </row>
    <row r="244" spans="1:11" s="222" customFormat="1" ht="15.75" hidden="1" outlineLevel="1">
      <c r="A244" s="290" t="s">
        <v>62</v>
      </c>
      <c r="B244" s="304" t="s">
        <v>868</v>
      </c>
      <c r="C244" s="231">
        <f t="shared" si="29"/>
        <v>46.067042</v>
      </c>
      <c r="D244" s="241">
        <f t="shared" si="31"/>
        <v>46.067042</v>
      </c>
      <c r="E244" s="231"/>
      <c r="F244" s="231"/>
      <c r="G244" s="231"/>
      <c r="H244" s="231"/>
      <c r="I244" s="309">
        <v>46.067042</v>
      </c>
      <c r="J244" s="288">
        <f t="shared" si="30"/>
        <v>0</v>
      </c>
      <c r="K244" s="243"/>
    </row>
    <row r="245" spans="1:11" s="222" customFormat="1" ht="15.75" hidden="1" outlineLevel="2">
      <c r="A245" s="308"/>
      <c r="B245" s="304" t="s">
        <v>890</v>
      </c>
      <c r="C245" s="231">
        <f t="shared" si="29"/>
        <v>46.067042</v>
      </c>
      <c r="D245" s="241">
        <f t="shared" si="31"/>
        <v>46.067042</v>
      </c>
      <c r="E245" s="231"/>
      <c r="F245" s="231"/>
      <c r="G245" s="231"/>
      <c r="H245" s="231"/>
      <c r="I245" s="309">
        <v>46.067042</v>
      </c>
      <c r="J245" s="288">
        <f t="shared" si="30"/>
        <v>0</v>
      </c>
      <c r="K245" s="243"/>
    </row>
    <row r="246" spans="1:11" s="222" customFormat="1" ht="15.75" hidden="1" outlineLevel="2">
      <c r="A246" s="311"/>
      <c r="B246" s="314" t="s">
        <v>891</v>
      </c>
      <c r="C246" s="231">
        <f t="shared" si="29"/>
        <v>46.067042</v>
      </c>
      <c r="D246" s="241">
        <f t="shared" si="31"/>
        <v>46.067042</v>
      </c>
      <c r="E246" s="231"/>
      <c r="F246" s="231"/>
      <c r="G246" s="231"/>
      <c r="H246" s="231"/>
      <c r="I246" s="309">
        <v>46.067042</v>
      </c>
      <c r="J246" s="288">
        <f t="shared" si="30"/>
        <v>0</v>
      </c>
      <c r="K246" s="243"/>
    </row>
    <row r="247" spans="1:11" s="222" customFormat="1" ht="15.75" hidden="1" outlineLevel="1" collapsed="1">
      <c r="A247" s="308">
        <v>10</v>
      </c>
      <c r="B247" s="270" t="s">
        <v>896</v>
      </c>
      <c r="C247" s="231">
        <f t="shared" si="29"/>
        <v>2178.376</v>
      </c>
      <c r="D247" s="241">
        <f t="shared" si="31"/>
        <v>2178.376</v>
      </c>
      <c r="E247" s="231"/>
      <c r="F247" s="231"/>
      <c r="G247" s="231"/>
      <c r="H247" s="231"/>
      <c r="I247" s="309">
        <v>2178.376</v>
      </c>
      <c r="J247" s="288">
        <f t="shared" si="30"/>
        <v>0</v>
      </c>
      <c r="K247" s="243"/>
    </row>
    <row r="248" spans="1:11" s="222" customFormat="1" ht="15.75" hidden="1" outlineLevel="2">
      <c r="A248" s="308"/>
      <c r="B248" s="304" t="s">
        <v>868</v>
      </c>
      <c r="C248" s="231">
        <f t="shared" si="29"/>
        <v>2178.376</v>
      </c>
      <c r="D248" s="241">
        <f t="shared" si="31"/>
        <v>2178.376</v>
      </c>
      <c r="E248" s="231"/>
      <c r="F248" s="231"/>
      <c r="G248" s="231"/>
      <c r="H248" s="231"/>
      <c r="I248" s="309">
        <v>2178.376</v>
      </c>
      <c r="J248" s="288">
        <f t="shared" si="30"/>
        <v>0</v>
      </c>
      <c r="K248" s="243"/>
    </row>
    <row r="249" spans="1:11" s="222" customFormat="1" ht="15.75" hidden="1" outlineLevel="2">
      <c r="A249" s="308"/>
      <c r="B249" s="304" t="s">
        <v>870</v>
      </c>
      <c r="C249" s="231">
        <f t="shared" si="29"/>
        <v>2178.376</v>
      </c>
      <c r="D249" s="241">
        <f t="shared" si="31"/>
        <v>2178.376</v>
      </c>
      <c r="E249" s="231"/>
      <c r="F249" s="231"/>
      <c r="G249" s="231"/>
      <c r="H249" s="231"/>
      <c r="I249" s="309">
        <v>2178.376</v>
      </c>
      <c r="J249" s="288">
        <f t="shared" si="30"/>
        <v>0</v>
      </c>
      <c r="K249" s="243"/>
    </row>
    <row r="250" spans="1:11" s="222" customFormat="1" ht="15.75" hidden="1" outlineLevel="1" collapsed="1">
      <c r="A250" s="290" t="s">
        <v>62</v>
      </c>
      <c r="B250" s="302" t="s">
        <v>872</v>
      </c>
      <c r="C250" s="231">
        <f t="shared" si="29"/>
        <v>2178.376</v>
      </c>
      <c r="D250" s="241">
        <f t="shared" si="31"/>
        <v>2178.376</v>
      </c>
      <c r="E250" s="231"/>
      <c r="F250" s="231"/>
      <c r="G250" s="231"/>
      <c r="H250" s="231"/>
      <c r="I250" s="309">
        <v>2178.376</v>
      </c>
      <c r="J250" s="288">
        <f t="shared" si="30"/>
        <v>0</v>
      </c>
      <c r="K250" s="243"/>
    </row>
    <row r="251" spans="1:11" s="222" customFormat="1" ht="15.75" hidden="1" outlineLevel="1">
      <c r="A251" s="308">
        <v>11</v>
      </c>
      <c r="B251" s="270" t="s">
        <v>897</v>
      </c>
      <c r="C251" s="231">
        <f t="shared" si="29"/>
        <v>400</v>
      </c>
      <c r="D251" s="241">
        <f t="shared" si="31"/>
        <v>400</v>
      </c>
      <c r="E251" s="231"/>
      <c r="F251" s="231"/>
      <c r="G251" s="231"/>
      <c r="H251" s="231"/>
      <c r="I251" s="309">
        <v>400</v>
      </c>
      <c r="J251" s="288">
        <f t="shared" si="30"/>
        <v>0</v>
      </c>
      <c r="K251" s="243"/>
    </row>
    <row r="252" spans="1:11" s="222" customFormat="1" ht="15.75" hidden="1" outlineLevel="2">
      <c r="A252" s="308"/>
      <c r="B252" s="304" t="s">
        <v>868</v>
      </c>
      <c r="C252" s="231">
        <f t="shared" si="29"/>
        <v>400</v>
      </c>
      <c r="D252" s="241">
        <f t="shared" si="31"/>
        <v>400</v>
      </c>
      <c r="E252" s="231"/>
      <c r="F252" s="231"/>
      <c r="G252" s="231"/>
      <c r="H252" s="231"/>
      <c r="I252" s="309">
        <v>400</v>
      </c>
      <c r="J252" s="288">
        <f t="shared" si="30"/>
        <v>0</v>
      </c>
      <c r="K252" s="243"/>
    </row>
    <row r="253" spans="1:11" s="222" customFormat="1" ht="15.75" hidden="1" outlineLevel="2">
      <c r="A253" s="308"/>
      <c r="B253" s="304" t="s">
        <v>870</v>
      </c>
      <c r="C253" s="231">
        <f t="shared" si="29"/>
        <v>400</v>
      </c>
      <c r="D253" s="241">
        <f t="shared" si="31"/>
        <v>400</v>
      </c>
      <c r="E253" s="231"/>
      <c r="F253" s="231"/>
      <c r="G253" s="231"/>
      <c r="H253" s="231"/>
      <c r="I253" s="309">
        <v>400</v>
      </c>
      <c r="J253" s="288">
        <f t="shared" si="30"/>
        <v>0</v>
      </c>
      <c r="K253" s="243"/>
    </row>
    <row r="254" spans="1:11" s="222" customFormat="1" ht="15.75" hidden="1" outlineLevel="1" collapsed="1">
      <c r="A254" s="290" t="s">
        <v>62</v>
      </c>
      <c r="B254" s="302" t="s">
        <v>872</v>
      </c>
      <c r="C254" s="231">
        <f t="shared" si="29"/>
        <v>400</v>
      </c>
      <c r="D254" s="241">
        <f t="shared" si="31"/>
        <v>400</v>
      </c>
      <c r="E254" s="231"/>
      <c r="F254" s="231"/>
      <c r="G254" s="231"/>
      <c r="H254" s="231"/>
      <c r="I254" s="309">
        <v>400</v>
      </c>
      <c r="J254" s="288">
        <f t="shared" si="30"/>
        <v>0</v>
      </c>
      <c r="K254" s="243"/>
    </row>
    <row r="255" spans="1:11" s="222" customFormat="1" ht="15.75" hidden="1" outlineLevel="1">
      <c r="A255" s="308">
        <v>12</v>
      </c>
      <c r="B255" s="270" t="s">
        <v>898</v>
      </c>
      <c r="C255" s="231">
        <f t="shared" si="29"/>
        <v>881.16</v>
      </c>
      <c r="D255" s="241">
        <f t="shared" si="31"/>
        <v>881.16</v>
      </c>
      <c r="E255" s="231"/>
      <c r="F255" s="231"/>
      <c r="G255" s="231"/>
      <c r="H255" s="231"/>
      <c r="I255" s="309">
        <v>881.16</v>
      </c>
      <c r="J255" s="288">
        <f t="shared" si="30"/>
        <v>0</v>
      </c>
      <c r="K255" s="243"/>
    </row>
    <row r="256" spans="1:11" s="222" customFormat="1" ht="15.75" hidden="1" outlineLevel="1">
      <c r="A256" s="290" t="s">
        <v>62</v>
      </c>
      <c r="B256" s="304" t="s">
        <v>868</v>
      </c>
      <c r="C256" s="231">
        <f t="shared" si="29"/>
        <v>881.16</v>
      </c>
      <c r="D256" s="241">
        <f t="shared" si="31"/>
        <v>881.16</v>
      </c>
      <c r="E256" s="231"/>
      <c r="F256" s="231"/>
      <c r="G256" s="231"/>
      <c r="H256" s="231"/>
      <c r="I256" s="309">
        <v>881.16</v>
      </c>
      <c r="J256" s="288">
        <f t="shared" si="30"/>
        <v>0</v>
      </c>
      <c r="K256" s="243"/>
    </row>
    <row r="257" spans="1:11" s="222" customFormat="1" ht="15.75" hidden="1" outlineLevel="2">
      <c r="A257" s="308"/>
      <c r="B257" s="304" t="s">
        <v>890</v>
      </c>
      <c r="C257" s="231">
        <f t="shared" si="29"/>
        <v>61</v>
      </c>
      <c r="D257" s="241">
        <f t="shared" si="31"/>
        <v>61</v>
      </c>
      <c r="E257" s="231"/>
      <c r="F257" s="231"/>
      <c r="G257" s="231"/>
      <c r="H257" s="231"/>
      <c r="I257" s="309">
        <v>61</v>
      </c>
      <c r="J257" s="288">
        <f t="shared" si="30"/>
        <v>0</v>
      </c>
      <c r="K257" s="243"/>
    </row>
    <row r="258" spans="1:11" s="222" customFormat="1" ht="15.75" hidden="1" outlineLevel="2">
      <c r="A258" s="311"/>
      <c r="B258" s="314" t="s">
        <v>891</v>
      </c>
      <c r="C258" s="231">
        <f t="shared" si="29"/>
        <v>61</v>
      </c>
      <c r="D258" s="241">
        <f t="shared" si="31"/>
        <v>61</v>
      </c>
      <c r="E258" s="231"/>
      <c r="F258" s="231"/>
      <c r="G258" s="231"/>
      <c r="H258" s="231"/>
      <c r="I258" s="309">
        <v>61</v>
      </c>
      <c r="J258" s="288">
        <f t="shared" si="30"/>
        <v>0</v>
      </c>
      <c r="K258" s="243"/>
    </row>
    <row r="259" spans="1:11" s="222" customFormat="1" ht="15.75" hidden="1" outlineLevel="2">
      <c r="A259" s="308"/>
      <c r="B259" s="304" t="s">
        <v>870</v>
      </c>
      <c r="C259" s="231">
        <f t="shared" si="29"/>
        <v>820.16</v>
      </c>
      <c r="D259" s="241">
        <f t="shared" si="31"/>
        <v>820.16</v>
      </c>
      <c r="E259" s="231"/>
      <c r="F259" s="231"/>
      <c r="G259" s="231"/>
      <c r="H259" s="231"/>
      <c r="I259" s="309">
        <v>820.16</v>
      </c>
      <c r="J259" s="288">
        <f t="shared" si="30"/>
        <v>0</v>
      </c>
      <c r="K259" s="243"/>
    </row>
    <row r="260" spans="1:11" s="222" customFormat="1" ht="15.75" hidden="1" outlineLevel="2">
      <c r="A260" s="6"/>
      <c r="B260" s="302" t="s">
        <v>871</v>
      </c>
      <c r="C260" s="231">
        <f t="shared" si="29"/>
        <v>820.16</v>
      </c>
      <c r="D260" s="241">
        <f t="shared" si="31"/>
        <v>820.16</v>
      </c>
      <c r="E260" s="231"/>
      <c r="F260" s="231"/>
      <c r="G260" s="231"/>
      <c r="H260" s="231"/>
      <c r="I260" s="309">
        <v>820.16</v>
      </c>
      <c r="J260" s="288">
        <f t="shared" si="30"/>
        <v>0</v>
      </c>
      <c r="K260" s="243"/>
    </row>
    <row r="261" spans="1:11" s="222" customFormat="1" ht="15.75" hidden="1" outlineLevel="1" collapsed="1">
      <c r="A261" s="308">
        <v>13</v>
      </c>
      <c r="B261" s="270" t="s">
        <v>899</v>
      </c>
      <c r="C261" s="309">
        <f aca="true" t="shared" si="32" ref="C261:H261">C264+C265</f>
        <v>4890.82</v>
      </c>
      <c r="D261" s="309">
        <f t="shared" si="32"/>
        <v>4890.82</v>
      </c>
      <c r="E261" s="309">
        <f t="shared" si="32"/>
        <v>0</v>
      </c>
      <c r="F261" s="309">
        <f t="shared" si="32"/>
        <v>0</v>
      </c>
      <c r="G261" s="309">
        <f t="shared" si="32"/>
        <v>0</v>
      </c>
      <c r="H261" s="309">
        <f t="shared" si="32"/>
        <v>4278</v>
      </c>
      <c r="I261" s="309">
        <f>I264+I265</f>
        <v>612.82</v>
      </c>
      <c r="J261" s="288">
        <f t="shared" si="30"/>
        <v>-4278</v>
      </c>
      <c r="K261" s="243"/>
    </row>
    <row r="262" spans="1:11" s="222" customFormat="1" ht="15.75" hidden="1" outlineLevel="2">
      <c r="A262" s="308"/>
      <c r="B262" s="304" t="s">
        <v>868</v>
      </c>
      <c r="C262" s="231">
        <f t="shared" si="29"/>
        <v>612.82</v>
      </c>
      <c r="D262" s="241">
        <f t="shared" si="31"/>
        <v>612.82</v>
      </c>
      <c r="E262" s="231"/>
      <c r="F262" s="231"/>
      <c r="G262" s="231"/>
      <c r="H262" s="231"/>
      <c r="I262" s="309">
        <v>612.82</v>
      </c>
      <c r="J262" s="288">
        <f t="shared" si="30"/>
        <v>0</v>
      </c>
      <c r="K262" s="243"/>
    </row>
    <row r="263" spans="1:11" s="222" customFormat="1" ht="15.75" hidden="1" outlineLevel="2">
      <c r="A263" s="308"/>
      <c r="B263" s="304" t="s">
        <v>870</v>
      </c>
      <c r="C263" s="231">
        <f t="shared" si="29"/>
        <v>612.82</v>
      </c>
      <c r="D263" s="241">
        <f t="shared" si="31"/>
        <v>612.82</v>
      </c>
      <c r="E263" s="231"/>
      <c r="F263" s="231"/>
      <c r="G263" s="231"/>
      <c r="H263" s="231"/>
      <c r="I263" s="309">
        <v>612.82</v>
      </c>
      <c r="J263" s="288">
        <f t="shared" si="30"/>
        <v>0</v>
      </c>
      <c r="K263" s="243"/>
    </row>
    <row r="264" spans="1:11" s="222" customFormat="1" ht="15.75" hidden="1" outlineLevel="1" collapsed="1">
      <c r="A264" s="290" t="s">
        <v>62</v>
      </c>
      <c r="B264" s="302" t="s">
        <v>872</v>
      </c>
      <c r="C264" s="231">
        <f t="shared" si="29"/>
        <v>612.82</v>
      </c>
      <c r="D264" s="241">
        <f t="shared" si="31"/>
        <v>612.82</v>
      </c>
      <c r="E264" s="231"/>
      <c r="F264" s="231"/>
      <c r="G264" s="231"/>
      <c r="H264" s="231"/>
      <c r="I264" s="309">
        <v>612.82</v>
      </c>
      <c r="J264" s="288">
        <f t="shared" si="30"/>
        <v>0</v>
      </c>
      <c r="K264" s="243"/>
    </row>
    <row r="265" spans="1:10" s="320" customFormat="1" ht="15.75" hidden="1" outlineLevel="1">
      <c r="A265" s="315" t="s">
        <v>48</v>
      </c>
      <c r="B265" s="316" t="s">
        <v>900</v>
      </c>
      <c r="C265" s="317">
        <f t="shared" si="29"/>
        <v>4278</v>
      </c>
      <c r="D265" s="317">
        <f>H265</f>
        <v>4278</v>
      </c>
      <c r="E265" s="317"/>
      <c r="F265" s="317"/>
      <c r="G265" s="317"/>
      <c r="H265" s="317">
        <v>4278</v>
      </c>
      <c r="I265" s="318"/>
      <c r="J265" s="319">
        <f t="shared" si="30"/>
        <v>-4278</v>
      </c>
    </row>
    <row r="266" spans="1:11" s="222" customFormat="1" ht="15.75" hidden="1" outlineLevel="1">
      <c r="A266" s="308">
        <v>14</v>
      </c>
      <c r="B266" s="270" t="s">
        <v>901</v>
      </c>
      <c r="C266" s="231">
        <f t="shared" si="29"/>
        <v>800</v>
      </c>
      <c r="D266" s="241">
        <f t="shared" si="31"/>
        <v>800</v>
      </c>
      <c r="E266" s="231"/>
      <c r="F266" s="231"/>
      <c r="G266" s="231"/>
      <c r="H266" s="231"/>
      <c r="I266" s="309">
        <v>800</v>
      </c>
      <c r="J266" s="288">
        <f t="shared" si="30"/>
        <v>0</v>
      </c>
      <c r="K266" s="243"/>
    </row>
    <row r="267" spans="1:11" s="222" customFormat="1" ht="15.75" hidden="1" outlineLevel="2">
      <c r="A267" s="308"/>
      <c r="B267" s="304" t="s">
        <v>868</v>
      </c>
      <c r="C267" s="231">
        <f t="shared" si="29"/>
        <v>800</v>
      </c>
      <c r="D267" s="241">
        <f t="shared" si="31"/>
        <v>800</v>
      </c>
      <c r="E267" s="231"/>
      <c r="F267" s="231"/>
      <c r="G267" s="231"/>
      <c r="H267" s="231"/>
      <c r="I267" s="309">
        <v>800</v>
      </c>
      <c r="J267" s="288">
        <f t="shared" si="30"/>
        <v>0</v>
      </c>
      <c r="K267" s="243"/>
    </row>
    <row r="268" spans="1:11" s="222" customFormat="1" ht="15.75" hidden="1" outlineLevel="2">
      <c r="A268" s="308"/>
      <c r="B268" s="304" t="s">
        <v>870</v>
      </c>
      <c r="C268" s="231">
        <f t="shared" si="29"/>
        <v>800</v>
      </c>
      <c r="D268" s="241">
        <f t="shared" si="31"/>
        <v>800</v>
      </c>
      <c r="E268" s="231"/>
      <c r="F268" s="231"/>
      <c r="G268" s="231"/>
      <c r="H268" s="231"/>
      <c r="I268" s="309">
        <v>800</v>
      </c>
      <c r="J268" s="288">
        <f t="shared" si="30"/>
        <v>0</v>
      </c>
      <c r="K268" s="243"/>
    </row>
    <row r="269" spans="1:11" s="222" customFormat="1" ht="15.75" hidden="1" outlineLevel="1" collapsed="1">
      <c r="A269" s="290" t="s">
        <v>62</v>
      </c>
      <c r="B269" s="302" t="s">
        <v>872</v>
      </c>
      <c r="C269" s="231">
        <f t="shared" si="29"/>
        <v>800</v>
      </c>
      <c r="D269" s="241">
        <f t="shared" si="31"/>
        <v>800</v>
      </c>
      <c r="E269" s="231"/>
      <c r="F269" s="231"/>
      <c r="G269" s="231"/>
      <c r="H269" s="231"/>
      <c r="I269" s="309">
        <v>800</v>
      </c>
      <c r="J269" s="288">
        <f t="shared" si="30"/>
        <v>0</v>
      </c>
      <c r="K269" s="243"/>
    </row>
    <row r="270" spans="1:11" s="222" customFormat="1" ht="15.75" hidden="1" outlineLevel="1">
      <c r="A270" s="308">
        <v>15</v>
      </c>
      <c r="B270" s="270" t="s">
        <v>902</v>
      </c>
      <c r="C270" s="231">
        <f t="shared" si="29"/>
        <v>500</v>
      </c>
      <c r="D270" s="241">
        <f t="shared" si="31"/>
        <v>500</v>
      </c>
      <c r="E270" s="231"/>
      <c r="F270" s="231"/>
      <c r="G270" s="231"/>
      <c r="H270" s="231"/>
      <c r="I270" s="309">
        <v>500</v>
      </c>
      <c r="J270" s="288">
        <f t="shared" si="30"/>
        <v>0</v>
      </c>
      <c r="K270" s="243"/>
    </row>
    <row r="271" spans="1:11" s="222" customFormat="1" ht="15.75" hidden="1" outlineLevel="2">
      <c r="A271" s="308"/>
      <c r="B271" s="304" t="s">
        <v>868</v>
      </c>
      <c r="C271" s="231">
        <f t="shared" si="29"/>
        <v>500</v>
      </c>
      <c r="D271" s="241">
        <f t="shared" si="31"/>
        <v>500</v>
      </c>
      <c r="E271" s="231"/>
      <c r="F271" s="231"/>
      <c r="G271" s="231"/>
      <c r="H271" s="231"/>
      <c r="I271" s="309">
        <v>500</v>
      </c>
      <c r="J271" s="288">
        <f t="shared" si="30"/>
        <v>0</v>
      </c>
      <c r="K271" s="243"/>
    </row>
    <row r="272" spans="1:11" s="222" customFormat="1" ht="15.75" hidden="1" outlineLevel="2">
      <c r="A272" s="308"/>
      <c r="B272" s="304" t="s">
        <v>870</v>
      </c>
      <c r="C272" s="231">
        <f t="shared" si="29"/>
        <v>500</v>
      </c>
      <c r="D272" s="241">
        <f t="shared" si="31"/>
        <v>500</v>
      </c>
      <c r="E272" s="231"/>
      <c r="F272" s="231"/>
      <c r="G272" s="231"/>
      <c r="H272" s="231"/>
      <c r="I272" s="309">
        <v>500</v>
      </c>
      <c r="J272" s="288">
        <f t="shared" si="30"/>
        <v>0</v>
      </c>
      <c r="K272" s="243"/>
    </row>
    <row r="273" spans="1:11" s="222" customFormat="1" ht="15.75" hidden="1" outlineLevel="1" collapsed="1">
      <c r="A273" s="290" t="s">
        <v>62</v>
      </c>
      <c r="B273" s="302" t="s">
        <v>872</v>
      </c>
      <c r="C273" s="231">
        <f t="shared" si="29"/>
        <v>500</v>
      </c>
      <c r="D273" s="241">
        <f t="shared" si="31"/>
        <v>500</v>
      </c>
      <c r="E273" s="231"/>
      <c r="F273" s="231"/>
      <c r="G273" s="231"/>
      <c r="H273" s="231"/>
      <c r="I273" s="309">
        <v>500</v>
      </c>
      <c r="J273" s="288">
        <f t="shared" si="30"/>
        <v>0</v>
      </c>
      <c r="K273" s="243"/>
    </row>
    <row r="274" spans="1:11" s="222" customFormat="1" ht="15.75" hidden="1" outlineLevel="1">
      <c r="A274" s="308">
        <v>16</v>
      </c>
      <c r="B274" s="291" t="s">
        <v>37</v>
      </c>
      <c r="C274" s="231">
        <f>D274+E274+F274</f>
        <v>2955.143795</v>
      </c>
      <c r="D274" s="241">
        <f>D275+D282</f>
        <v>955.143795</v>
      </c>
      <c r="E274" s="241">
        <f>E275+E282</f>
        <v>2000</v>
      </c>
      <c r="F274" s="241">
        <f>F275+F282</f>
        <v>0</v>
      </c>
      <c r="G274" s="241">
        <f>G275+G282</f>
        <v>0</v>
      </c>
      <c r="H274" s="241">
        <f>H275+H282</f>
        <v>0</v>
      </c>
      <c r="I274" s="309">
        <v>2955.143795</v>
      </c>
      <c r="J274" s="288">
        <f t="shared" si="30"/>
        <v>0</v>
      </c>
      <c r="K274" s="243"/>
    </row>
    <row r="275" spans="1:11" s="222" customFormat="1" ht="15.75" hidden="1" outlineLevel="2">
      <c r="A275" s="308" t="s">
        <v>62</v>
      </c>
      <c r="B275" s="291" t="s">
        <v>868</v>
      </c>
      <c r="C275" s="231">
        <f t="shared" si="29"/>
        <v>955.143795</v>
      </c>
      <c r="D275" s="241">
        <f t="shared" si="31"/>
        <v>955.143795</v>
      </c>
      <c r="E275" s="231"/>
      <c r="F275" s="231"/>
      <c r="G275" s="231"/>
      <c r="H275" s="231"/>
      <c r="I275" s="309">
        <v>955.143795</v>
      </c>
      <c r="J275" s="288">
        <f t="shared" si="30"/>
        <v>0</v>
      </c>
      <c r="K275" s="243"/>
    </row>
    <row r="276" spans="1:11" s="222" customFormat="1" ht="15.75" hidden="1" outlineLevel="2">
      <c r="A276" s="308"/>
      <c r="B276" s="291" t="s">
        <v>890</v>
      </c>
      <c r="C276" s="231">
        <f t="shared" si="29"/>
        <v>17.79262</v>
      </c>
      <c r="D276" s="241">
        <f t="shared" si="31"/>
        <v>17.79262</v>
      </c>
      <c r="E276" s="231"/>
      <c r="F276" s="231"/>
      <c r="G276" s="231"/>
      <c r="H276" s="231"/>
      <c r="I276" s="309">
        <v>17.79262</v>
      </c>
      <c r="J276" s="288">
        <f t="shared" si="30"/>
        <v>0</v>
      </c>
      <c r="K276" s="243"/>
    </row>
    <row r="277" spans="1:11" s="222" customFormat="1" ht="15.75" hidden="1" outlineLevel="2">
      <c r="A277" s="311"/>
      <c r="B277" s="314" t="s">
        <v>891</v>
      </c>
      <c r="C277" s="231">
        <f t="shared" si="29"/>
        <v>16.917108</v>
      </c>
      <c r="D277" s="241">
        <f t="shared" si="31"/>
        <v>16.917108</v>
      </c>
      <c r="E277" s="231"/>
      <c r="F277" s="231"/>
      <c r="G277" s="231"/>
      <c r="H277" s="231"/>
      <c r="I277" s="309">
        <v>16.917108</v>
      </c>
      <c r="J277" s="288">
        <f t="shared" si="30"/>
        <v>0</v>
      </c>
      <c r="K277" s="243"/>
    </row>
    <row r="278" spans="1:11" s="222" customFormat="1" ht="15.75" hidden="1" outlineLevel="1" collapsed="1">
      <c r="A278" s="290"/>
      <c r="B278" s="313" t="s">
        <v>888</v>
      </c>
      <c r="C278" s="231">
        <f aca="true" t="shared" si="33" ref="C278:C355">D278+E278+F278</f>
        <v>0.875512</v>
      </c>
      <c r="D278" s="241">
        <f t="shared" si="31"/>
        <v>0.875512</v>
      </c>
      <c r="E278" s="231"/>
      <c r="F278" s="231"/>
      <c r="G278" s="231"/>
      <c r="H278" s="231"/>
      <c r="I278" s="309">
        <v>0.875512</v>
      </c>
      <c r="J278" s="288">
        <f t="shared" si="30"/>
        <v>0</v>
      </c>
      <c r="K278" s="243"/>
    </row>
    <row r="279" spans="1:11" s="222" customFormat="1" ht="15.75" hidden="1" outlineLevel="2">
      <c r="A279" s="308"/>
      <c r="B279" s="291" t="s">
        <v>870</v>
      </c>
      <c r="C279" s="231">
        <f t="shared" si="33"/>
        <v>937.351175</v>
      </c>
      <c r="D279" s="241">
        <f t="shared" si="31"/>
        <v>937.351175</v>
      </c>
      <c r="E279" s="231"/>
      <c r="F279" s="231"/>
      <c r="G279" s="231"/>
      <c r="H279" s="231"/>
      <c r="I279" s="309">
        <v>937.351175</v>
      </c>
      <c r="J279" s="288">
        <f t="shared" si="30"/>
        <v>0</v>
      </c>
      <c r="K279" s="243"/>
    </row>
    <row r="280" spans="1:11" s="222" customFormat="1" ht="15.75" hidden="1" outlineLevel="2">
      <c r="A280" s="6"/>
      <c r="B280" s="313"/>
      <c r="C280" s="231">
        <f t="shared" si="33"/>
        <v>14.023175</v>
      </c>
      <c r="D280" s="241">
        <f t="shared" si="31"/>
        <v>14.023175</v>
      </c>
      <c r="E280" s="231"/>
      <c r="F280" s="231"/>
      <c r="G280" s="231"/>
      <c r="H280" s="231"/>
      <c r="I280" s="309">
        <v>14.023175</v>
      </c>
      <c r="J280" s="288">
        <f t="shared" si="30"/>
        <v>0</v>
      </c>
      <c r="K280" s="243"/>
    </row>
    <row r="281" spans="1:11" s="222" customFormat="1" ht="15.75" hidden="1" outlineLevel="1" collapsed="1">
      <c r="A281" s="290" t="s">
        <v>62</v>
      </c>
      <c r="B281" s="302" t="s">
        <v>872</v>
      </c>
      <c r="C281" s="231">
        <f t="shared" si="33"/>
        <v>923.328</v>
      </c>
      <c r="D281" s="241">
        <f t="shared" si="31"/>
        <v>923.328</v>
      </c>
      <c r="E281" s="231"/>
      <c r="F281" s="231"/>
      <c r="G281" s="231"/>
      <c r="H281" s="231"/>
      <c r="I281" s="309">
        <v>923.328</v>
      </c>
      <c r="J281" s="288">
        <f aca="true" t="shared" si="34" ref="J281:J372">I281-C281</f>
        <v>0</v>
      </c>
      <c r="K281" s="243"/>
    </row>
    <row r="282" spans="1:11" s="222" customFormat="1" ht="15.75" hidden="1" outlineLevel="1">
      <c r="A282" s="308" t="s">
        <v>62</v>
      </c>
      <c r="B282" s="291" t="s">
        <v>879</v>
      </c>
      <c r="C282" s="231">
        <f t="shared" si="33"/>
        <v>2000</v>
      </c>
      <c r="D282" s="241"/>
      <c r="E282" s="231">
        <f>I282</f>
        <v>2000</v>
      </c>
      <c r="F282" s="231"/>
      <c r="G282" s="231"/>
      <c r="H282" s="231"/>
      <c r="I282" s="309">
        <v>2000</v>
      </c>
      <c r="J282" s="288">
        <f t="shared" si="34"/>
        <v>0</v>
      </c>
      <c r="K282" s="243"/>
    </row>
    <row r="283" spans="1:11" s="222" customFormat="1" ht="15.75" hidden="1" outlineLevel="2">
      <c r="A283" s="308"/>
      <c r="B283" s="302" t="s">
        <v>871</v>
      </c>
      <c r="C283" s="231">
        <f t="shared" si="33"/>
        <v>2000</v>
      </c>
      <c r="D283" s="241"/>
      <c r="E283" s="231">
        <f>I283</f>
        <v>2000</v>
      </c>
      <c r="F283" s="231"/>
      <c r="G283" s="231"/>
      <c r="H283" s="231"/>
      <c r="I283" s="309">
        <v>2000</v>
      </c>
      <c r="J283" s="288">
        <f t="shared" si="34"/>
        <v>0</v>
      </c>
      <c r="K283" s="243"/>
    </row>
    <row r="284" spans="1:11" s="222" customFormat="1" ht="15.75" hidden="1" outlineLevel="1" collapsed="1">
      <c r="A284" s="308">
        <v>17</v>
      </c>
      <c r="B284" s="270" t="s">
        <v>903</v>
      </c>
      <c r="C284" s="231">
        <f t="shared" si="33"/>
        <v>109.637347</v>
      </c>
      <c r="D284" s="241">
        <f aca="true" t="shared" si="35" ref="D284:D373">I284</f>
        <v>109.637347</v>
      </c>
      <c r="E284" s="231"/>
      <c r="F284" s="231"/>
      <c r="G284" s="231"/>
      <c r="H284" s="231"/>
      <c r="I284" s="309">
        <v>109.637347</v>
      </c>
      <c r="J284" s="288">
        <f t="shared" si="34"/>
        <v>0</v>
      </c>
      <c r="K284" s="243"/>
    </row>
    <row r="285" spans="1:11" s="222" customFormat="1" ht="15.75" hidden="1" outlineLevel="2">
      <c r="A285" s="308"/>
      <c r="B285" s="304" t="s">
        <v>868</v>
      </c>
      <c r="C285" s="231">
        <f t="shared" si="33"/>
        <v>109.637347</v>
      </c>
      <c r="D285" s="241">
        <f t="shared" si="35"/>
        <v>109.637347</v>
      </c>
      <c r="E285" s="231"/>
      <c r="F285" s="231"/>
      <c r="G285" s="231"/>
      <c r="H285" s="231"/>
      <c r="I285" s="309">
        <v>109.637347</v>
      </c>
      <c r="J285" s="288">
        <f t="shared" si="34"/>
        <v>0</v>
      </c>
      <c r="K285" s="243"/>
    </row>
    <row r="286" spans="1:11" s="222" customFormat="1" ht="15.75" hidden="1" outlineLevel="2">
      <c r="A286" s="308"/>
      <c r="B286" s="304" t="s">
        <v>890</v>
      </c>
      <c r="C286" s="231">
        <f t="shared" si="33"/>
        <v>109.637347</v>
      </c>
      <c r="D286" s="241">
        <f t="shared" si="35"/>
        <v>109.637347</v>
      </c>
      <c r="E286" s="231"/>
      <c r="F286" s="231"/>
      <c r="G286" s="231"/>
      <c r="H286" s="231"/>
      <c r="I286" s="309">
        <v>109.637347</v>
      </c>
      <c r="J286" s="288">
        <f t="shared" si="34"/>
        <v>0</v>
      </c>
      <c r="K286" s="243"/>
    </row>
    <row r="287" spans="1:11" s="222" customFormat="1" ht="15.75" hidden="1" outlineLevel="1" collapsed="1">
      <c r="A287" s="290" t="s">
        <v>62</v>
      </c>
      <c r="B287" s="314" t="s">
        <v>891</v>
      </c>
      <c r="C287" s="231">
        <f t="shared" si="33"/>
        <v>101.328758</v>
      </c>
      <c r="D287" s="241">
        <f t="shared" si="35"/>
        <v>101.328758</v>
      </c>
      <c r="E287" s="231"/>
      <c r="F287" s="231"/>
      <c r="G287" s="231"/>
      <c r="H287" s="231"/>
      <c r="I287" s="309">
        <v>101.328758</v>
      </c>
      <c r="J287" s="288">
        <f t="shared" si="34"/>
        <v>0</v>
      </c>
      <c r="K287" s="243"/>
    </row>
    <row r="288" spans="1:11" s="222" customFormat="1" ht="15.75" hidden="1" outlineLevel="1">
      <c r="A288" s="290" t="s">
        <v>62</v>
      </c>
      <c r="B288" s="313" t="s">
        <v>888</v>
      </c>
      <c r="C288" s="231">
        <f t="shared" si="33"/>
        <v>8.308589</v>
      </c>
      <c r="D288" s="241">
        <f t="shared" si="35"/>
        <v>8.308589</v>
      </c>
      <c r="E288" s="231"/>
      <c r="F288" s="231"/>
      <c r="G288" s="231"/>
      <c r="H288" s="231"/>
      <c r="I288" s="309">
        <v>8.308589</v>
      </c>
      <c r="J288" s="288">
        <f t="shared" si="34"/>
        <v>0</v>
      </c>
      <c r="K288" s="243"/>
    </row>
    <row r="289" spans="1:11" s="222" customFormat="1" ht="15.75" hidden="1" outlineLevel="1">
      <c r="A289" s="308">
        <v>18</v>
      </c>
      <c r="B289" s="270" t="s">
        <v>904</v>
      </c>
      <c r="C289" s="231">
        <f t="shared" si="33"/>
        <v>400</v>
      </c>
      <c r="D289" s="241">
        <f t="shared" si="35"/>
        <v>400</v>
      </c>
      <c r="E289" s="231"/>
      <c r="F289" s="231"/>
      <c r="G289" s="231"/>
      <c r="H289" s="231"/>
      <c r="I289" s="309">
        <v>400</v>
      </c>
      <c r="J289" s="288">
        <f t="shared" si="34"/>
        <v>0</v>
      </c>
      <c r="K289" s="243"/>
    </row>
    <row r="290" spans="1:11" s="222" customFormat="1" ht="15.75" hidden="1" outlineLevel="2">
      <c r="A290" s="308"/>
      <c r="B290" s="304" t="s">
        <v>868</v>
      </c>
      <c r="C290" s="231">
        <f t="shared" si="33"/>
        <v>400</v>
      </c>
      <c r="D290" s="241">
        <f t="shared" si="35"/>
        <v>400</v>
      </c>
      <c r="E290" s="231"/>
      <c r="F290" s="231"/>
      <c r="G290" s="231"/>
      <c r="H290" s="231"/>
      <c r="I290" s="309">
        <v>400</v>
      </c>
      <c r="J290" s="288">
        <f t="shared" si="34"/>
        <v>0</v>
      </c>
      <c r="K290" s="243"/>
    </row>
    <row r="291" spans="1:11" s="222" customFormat="1" ht="15.75" hidden="1" outlineLevel="2">
      <c r="A291" s="308"/>
      <c r="B291" s="304" t="s">
        <v>870</v>
      </c>
      <c r="C291" s="231">
        <f t="shared" si="33"/>
        <v>400</v>
      </c>
      <c r="D291" s="241">
        <f t="shared" si="35"/>
        <v>400</v>
      </c>
      <c r="E291" s="231"/>
      <c r="F291" s="231"/>
      <c r="G291" s="231"/>
      <c r="H291" s="231"/>
      <c r="I291" s="309">
        <v>400</v>
      </c>
      <c r="J291" s="288">
        <f t="shared" si="34"/>
        <v>0</v>
      </c>
      <c r="K291" s="243"/>
    </row>
    <row r="292" spans="1:11" s="222" customFormat="1" ht="15.75" hidden="1" outlineLevel="1" collapsed="1">
      <c r="A292" s="290" t="s">
        <v>62</v>
      </c>
      <c r="B292" s="302" t="s">
        <v>872</v>
      </c>
      <c r="C292" s="231">
        <f t="shared" si="33"/>
        <v>400</v>
      </c>
      <c r="D292" s="241">
        <f t="shared" si="35"/>
        <v>400</v>
      </c>
      <c r="E292" s="231"/>
      <c r="F292" s="231"/>
      <c r="G292" s="231"/>
      <c r="H292" s="231"/>
      <c r="I292" s="309">
        <v>400</v>
      </c>
      <c r="J292" s="288">
        <f t="shared" si="34"/>
        <v>0</v>
      </c>
      <c r="K292" s="243"/>
    </row>
    <row r="293" spans="1:11" s="222" customFormat="1" ht="15.75" hidden="1" outlineLevel="1">
      <c r="A293" s="308">
        <v>19</v>
      </c>
      <c r="B293" s="270" t="s">
        <v>905</v>
      </c>
      <c r="C293" s="231">
        <f t="shared" si="33"/>
        <v>400</v>
      </c>
      <c r="D293" s="241">
        <f t="shared" si="35"/>
        <v>400</v>
      </c>
      <c r="E293" s="231"/>
      <c r="F293" s="231"/>
      <c r="G293" s="231"/>
      <c r="H293" s="231"/>
      <c r="I293" s="309">
        <v>400</v>
      </c>
      <c r="J293" s="288">
        <f t="shared" si="34"/>
        <v>0</v>
      </c>
      <c r="K293" s="243"/>
    </row>
    <row r="294" spans="1:11" s="222" customFormat="1" ht="15.75" hidden="1" outlineLevel="2">
      <c r="A294" s="308"/>
      <c r="B294" s="304" t="s">
        <v>868</v>
      </c>
      <c r="C294" s="231">
        <f t="shared" si="33"/>
        <v>400</v>
      </c>
      <c r="D294" s="241">
        <f t="shared" si="35"/>
        <v>400</v>
      </c>
      <c r="E294" s="231"/>
      <c r="F294" s="231"/>
      <c r="G294" s="231"/>
      <c r="H294" s="231"/>
      <c r="I294" s="309">
        <v>400</v>
      </c>
      <c r="J294" s="288">
        <f t="shared" si="34"/>
        <v>0</v>
      </c>
      <c r="K294" s="243"/>
    </row>
    <row r="295" spans="1:11" s="222" customFormat="1" ht="15.75" hidden="1" outlineLevel="2">
      <c r="A295" s="308"/>
      <c r="B295" s="304" t="s">
        <v>870</v>
      </c>
      <c r="C295" s="231">
        <f t="shared" si="33"/>
        <v>400</v>
      </c>
      <c r="D295" s="241">
        <f t="shared" si="35"/>
        <v>400</v>
      </c>
      <c r="E295" s="231"/>
      <c r="F295" s="231"/>
      <c r="G295" s="231"/>
      <c r="H295" s="231"/>
      <c r="I295" s="309">
        <v>400</v>
      </c>
      <c r="J295" s="288">
        <f t="shared" si="34"/>
        <v>0</v>
      </c>
      <c r="K295" s="243"/>
    </row>
    <row r="296" spans="1:11" s="222" customFormat="1" ht="15.75" hidden="1" outlineLevel="1" collapsed="1">
      <c r="A296" s="290" t="s">
        <v>62</v>
      </c>
      <c r="B296" s="302" t="s">
        <v>872</v>
      </c>
      <c r="C296" s="231">
        <f t="shared" si="33"/>
        <v>400</v>
      </c>
      <c r="D296" s="241">
        <f t="shared" si="35"/>
        <v>400</v>
      </c>
      <c r="E296" s="231"/>
      <c r="F296" s="231"/>
      <c r="G296" s="231"/>
      <c r="H296" s="231"/>
      <c r="I296" s="309">
        <v>400</v>
      </c>
      <c r="J296" s="288">
        <f t="shared" si="34"/>
        <v>0</v>
      </c>
      <c r="K296" s="243"/>
    </row>
    <row r="297" spans="1:11" s="222" customFormat="1" ht="15.75" hidden="1" outlineLevel="1">
      <c r="A297" s="308">
        <v>20</v>
      </c>
      <c r="B297" s="270" t="s">
        <v>906</v>
      </c>
      <c r="C297" s="231">
        <f t="shared" si="33"/>
        <v>300</v>
      </c>
      <c r="D297" s="241">
        <f t="shared" si="35"/>
        <v>300</v>
      </c>
      <c r="E297" s="231"/>
      <c r="F297" s="231"/>
      <c r="G297" s="231"/>
      <c r="H297" s="231"/>
      <c r="I297" s="309">
        <v>300</v>
      </c>
      <c r="J297" s="288">
        <f t="shared" si="34"/>
        <v>0</v>
      </c>
      <c r="K297" s="243"/>
    </row>
    <row r="298" spans="1:11" s="222" customFormat="1" ht="15.75" hidden="1" outlineLevel="2">
      <c r="A298" s="308"/>
      <c r="B298" s="304" t="s">
        <v>868</v>
      </c>
      <c r="C298" s="231">
        <f t="shared" si="33"/>
        <v>300</v>
      </c>
      <c r="D298" s="241">
        <f t="shared" si="35"/>
        <v>300</v>
      </c>
      <c r="E298" s="231"/>
      <c r="F298" s="231"/>
      <c r="G298" s="231"/>
      <c r="H298" s="231"/>
      <c r="I298" s="309">
        <v>300</v>
      </c>
      <c r="J298" s="288">
        <f t="shared" si="34"/>
        <v>0</v>
      </c>
      <c r="K298" s="243"/>
    </row>
    <row r="299" spans="1:11" s="222" customFormat="1" ht="15.75" hidden="1" outlineLevel="2">
      <c r="A299" s="308"/>
      <c r="B299" s="304" t="s">
        <v>870</v>
      </c>
      <c r="C299" s="231">
        <f t="shared" si="33"/>
        <v>300</v>
      </c>
      <c r="D299" s="241">
        <f t="shared" si="35"/>
        <v>300</v>
      </c>
      <c r="E299" s="231"/>
      <c r="F299" s="231"/>
      <c r="G299" s="231"/>
      <c r="H299" s="231"/>
      <c r="I299" s="309">
        <v>300</v>
      </c>
      <c r="J299" s="288">
        <f t="shared" si="34"/>
        <v>0</v>
      </c>
      <c r="K299" s="243"/>
    </row>
    <row r="300" spans="1:11" s="222" customFormat="1" ht="15.75" hidden="1" outlineLevel="1" collapsed="1">
      <c r="A300" s="290" t="s">
        <v>62</v>
      </c>
      <c r="B300" s="302" t="s">
        <v>872</v>
      </c>
      <c r="C300" s="231">
        <f t="shared" si="33"/>
        <v>300</v>
      </c>
      <c r="D300" s="241">
        <f t="shared" si="35"/>
        <v>300</v>
      </c>
      <c r="E300" s="231"/>
      <c r="F300" s="231"/>
      <c r="G300" s="231"/>
      <c r="H300" s="231"/>
      <c r="I300" s="309">
        <v>300</v>
      </c>
      <c r="J300" s="288">
        <f t="shared" si="34"/>
        <v>0</v>
      </c>
      <c r="K300" s="243"/>
    </row>
    <row r="301" spans="1:11" s="222" customFormat="1" ht="15.75" hidden="1" outlineLevel="1">
      <c r="A301" s="308">
        <v>21</v>
      </c>
      <c r="B301" s="270" t="s">
        <v>804</v>
      </c>
      <c r="C301" s="231">
        <f t="shared" si="33"/>
        <v>400</v>
      </c>
      <c r="D301" s="241">
        <f t="shared" si="35"/>
        <v>400</v>
      </c>
      <c r="E301" s="231"/>
      <c r="F301" s="231"/>
      <c r="G301" s="231"/>
      <c r="H301" s="231"/>
      <c r="I301" s="309">
        <v>400</v>
      </c>
      <c r="J301" s="288">
        <f t="shared" si="34"/>
        <v>0</v>
      </c>
      <c r="K301" s="243"/>
    </row>
    <row r="302" spans="1:11" s="222" customFormat="1" ht="15.75" hidden="1" outlineLevel="2">
      <c r="A302" s="308"/>
      <c r="B302" s="291" t="s">
        <v>868</v>
      </c>
      <c r="C302" s="231">
        <f t="shared" si="33"/>
        <v>400</v>
      </c>
      <c r="D302" s="241">
        <f t="shared" si="35"/>
        <v>400</v>
      </c>
      <c r="E302" s="231"/>
      <c r="F302" s="231"/>
      <c r="G302" s="231"/>
      <c r="H302" s="231"/>
      <c r="I302" s="309">
        <v>400</v>
      </c>
      <c r="J302" s="288">
        <f t="shared" si="34"/>
        <v>0</v>
      </c>
      <c r="K302" s="243"/>
    </row>
    <row r="303" spans="1:11" s="222" customFormat="1" ht="15.75" hidden="1" outlineLevel="2">
      <c r="A303" s="308"/>
      <c r="B303" s="291" t="s">
        <v>870</v>
      </c>
      <c r="C303" s="231">
        <f t="shared" si="33"/>
        <v>400</v>
      </c>
      <c r="D303" s="241">
        <f t="shared" si="35"/>
        <v>400</v>
      </c>
      <c r="E303" s="231"/>
      <c r="F303" s="231"/>
      <c r="G303" s="231"/>
      <c r="H303" s="231"/>
      <c r="I303" s="309">
        <v>400</v>
      </c>
      <c r="J303" s="288">
        <f t="shared" si="34"/>
        <v>0</v>
      </c>
      <c r="K303" s="243"/>
    </row>
    <row r="304" spans="1:11" s="222" customFormat="1" ht="15.75" hidden="1" outlineLevel="1" collapsed="1">
      <c r="A304" s="290" t="s">
        <v>62</v>
      </c>
      <c r="B304" s="302" t="s">
        <v>872</v>
      </c>
      <c r="C304" s="231">
        <f t="shared" si="33"/>
        <v>400</v>
      </c>
      <c r="D304" s="241">
        <f t="shared" si="35"/>
        <v>400</v>
      </c>
      <c r="E304" s="231"/>
      <c r="F304" s="231"/>
      <c r="G304" s="231"/>
      <c r="H304" s="231"/>
      <c r="I304" s="309">
        <v>400</v>
      </c>
      <c r="J304" s="288">
        <f t="shared" si="34"/>
        <v>0</v>
      </c>
      <c r="K304" s="243"/>
    </row>
    <row r="305" spans="1:11" s="222" customFormat="1" ht="15.75" hidden="1" outlineLevel="1">
      <c r="A305" s="308">
        <v>22</v>
      </c>
      <c r="B305" s="270" t="s">
        <v>125</v>
      </c>
      <c r="C305" s="231">
        <f t="shared" si="33"/>
        <v>250</v>
      </c>
      <c r="D305" s="241">
        <f t="shared" si="35"/>
        <v>250</v>
      </c>
      <c r="E305" s="231"/>
      <c r="F305" s="231"/>
      <c r="G305" s="231"/>
      <c r="H305" s="231"/>
      <c r="I305" s="309">
        <v>250</v>
      </c>
      <c r="J305" s="288">
        <f t="shared" si="34"/>
        <v>0</v>
      </c>
      <c r="K305" s="243"/>
    </row>
    <row r="306" spans="1:11" s="222" customFormat="1" ht="15.75" hidden="1" outlineLevel="2">
      <c r="A306" s="308"/>
      <c r="B306" s="304" t="s">
        <v>868</v>
      </c>
      <c r="C306" s="231">
        <f t="shared" si="33"/>
        <v>250</v>
      </c>
      <c r="D306" s="241">
        <f t="shared" si="35"/>
        <v>250</v>
      </c>
      <c r="E306" s="231"/>
      <c r="F306" s="231"/>
      <c r="G306" s="231"/>
      <c r="H306" s="231"/>
      <c r="I306" s="309">
        <v>250</v>
      </c>
      <c r="J306" s="288">
        <f t="shared" si="34"/>
        <v>0</v>
      </c>
      <c r="K306" s="243"/>
    </row>
    <row r="307" spans="1:11" s="222" customFormat="1" ht="15.75" hidden="1" outlineLevel="2">
      <c r="A307" s="308"/>
      <c r="B307" s="304" t="s">
        <v>870</v>
      </c>
      <c r="C307" s="231">
        <f t="shared" si="33"/>
        <v>250</v>
      </c>
      <c r="D307" s="241">
        <f t="shared" si="35"/>
        <v>250</v>
      </c>
      <c r="E307" s="231"/>
      <c r="F307" s="231"/>
      <c r="G307" s="231"/>
      <c r="H307" s="231"/>
      <c r="I307" s="309">
        <v>250</v>
      </c>
      <c r="J307" s="288">
        <f t="shared" si="34"/>
        <v>0</v>
      </c>
      <c r="K307" s="243"/>
    </row>
    <row r="308" spans="1:11" s="222" customFormat="1" ht="15.75" hidden="1" outlineLevel="1" collapsed="1">
      <c r="A308" s="290" t="s">
        <v>62</v>
      </c>
      <c r="B308" s="302" t="s">
        <v>872</v>
      </c>
      <c r="C308" s="231">
        <f t="shared" si="33"/>
        <v>250</v>
      </c>
      <c r="D308" s="241">
        <f t="shared" si="35"/>
        <v>250</v>
      </c>
      <c r="E308" s="231"/>
      <c r="F308" s="231"/>
      <c r="G308" s="231"/>
      <c r="H308" s="231"/>
      <c r="I308" s="309">
        <v>250</v>
      </c>
      <c r="J308" s="288">
        <f t="shared" si="34"/>
        <v>0</v>
      </c>
      <c r="K308" s="243"/>
    </row>
    <row r="309" spans="1:12" s="222" customFormat="1" ht="15.75" collapsed="1">
      <c r="A309" s="224" t="s">
        <v>87</v>
      </c>
      <c r="B309" s="321" t="s">
        <v>0</v>
      </c>
      <c r="C309" s="225">
        <f>C310+C327</f>
        <v>8838.711897000001</v>
      </c>
      <c r="D309" s="225">
        <f>D310+D327</f>
        <v>2227.347949</v>
      </c>
      <c r="E309" s="225">
        <f>E310+E327</f>
        <v>6611.363948</v>
      </c>
      <c r="F309" s="225">
        <f>F310+F327</f>
        <v>0</v>
      </c>
      <c r="G309" s="225">
        <f>G338+G341+G348+G352+G359+G366+G370+G374+G378+G381+G388+G391+G398+G401+G405+G408+G417</f>
        <v>0</v>
      </c>
      <c r="H309" s="225">
        <f>H338+H341+H348+H352+H359+H366+H370+H374+H378+H381+H388+H391+H398+H401+H405+H408+H417</f>
        <v>0</v>
      </c>
      <c r="I309" s="225">
        <f>I338+I341+I348+I352+I359+I366+I370+I374+I378+I381+I388+I391+I398+I401+I405+I408+I417</f>
        <v>8838.711897</v>
      </c>
      <c r="J309" s="288">
        <f t="shared" si="34"/>
        <v>0</v>
      </c>
      <c r="K309" s="225">
        <v>8838.711897</v>
      </c>
      <c r="L309" s="225"/>
    </row>
    <row r="310" spans="1:12" s="222" customFormat="1" ht="15.75">
      <c r="A310" s="290" t="s">
        <v>49</v>
      </c>
      <c r="B310" s="291" t="s">
        <v>885</v>
      </c>
      <c r="C310" s="225">
        <f>SUM(C311:C326)</f>
        <v>6611.363948</v>
      </c>
      <c r="D310" s="225">
        <f>SUM(D311:D326)</f>
        <v>0</v>
      </c>
      <c r="E310" s="225">
        <f>SUM(E311:E326)</f>
        <v>6611.363948</v>
      </c>
      <c r="F310" s="225">
        <f>SUM(F311:F326)</f>
        <v>0</v>
      </c>
      <c r="G310" s="225"/>
      <c r="H310" s="225"/>
      <c r="I310" s="225"/>
      <c r="J310" s="288"/>
      <c r="K310" s="221">
        <f>K309-C309</f>
        <v>0</v>
      </c>
      <c r="L310" s="221"/>
    </row>
    <row r="311" spans="1:12" s="222" customFormat="1" ht="15.75">
      <c r="A311" s="262" t="s">
        <v>48</v>
      </c>
      <c r="B311" s="273" t="str">
        <f>B341</f>
        <v>Trung tâm Y tế huyện Sa Thầy</v>
      </c>
      <c r="C311" s="232">
        <f aca="true" t="shared" si="36" ref="C311:C326">D311+E311+F311</f>
        <v>330.16</v>
      </c>
      <c r="D311" s="232"/>
      <c r="E311" s="232">
        <f>E341</f>
        <v>330.16</v>
      </c>
      <c r="F311" s="232">
        <f>F341</f>
        <v>0</v>
      </c>
      <c r="G311" s="232"/>
      <c r="H311" s="232"/>
      <c r="I311" s="231"/>
      <c r="J311" s="242"/>
      <c r="K311" s="233"/>
      <c r="L311" s="233"/>
    </row>
    <row r="312" spans="1:12" s="222" customFormat="1" ht="15.75">
      <c r="A312" s="262" t="s">
        <v>48</v>
      </c>
      <c r="B312" s="273" t="str">
        <f>B348</f>
        <v>Trung tâm Y tẽ huyện Đăk Tô</v>
      </c>
      <c r="C312" s="232">
        <f t="shared" si="36"/>
        <v>185.73</v>
      </c>
      <c r="D312" s="232"/>
      <c r="E312" s="232">
        <f>E348</f>
        <v>185.73</v>
      </c>
      <c r="F312" s="232">
        <f>F348</f>
        <v>0</v>
      </c>
      <c r="G312" s="232"/>
      <c r="H312" s="232"/>
      <c r="I312" s="231"/>
      <c r="J312" s="242"/>
      <c r="K312" s="233"/>
      <c r="L312" s="233"/>
    </row>
    <row r="313" spans="1:12" s="222" customFormat="1" ht="15.75">
      <c r="A313" s="262" t="s">
        <v>48</v>
      </c>
      <c r="B313" s="273" t="str">
        <f>B352</f>
        <v>Trung tâm Y tế huyện Đăk Glei</v>
      </c>
      <c r="C313" s="232">
        <f t="shared" si="36"/>
        <v>287.86</v>
      </c>
      <c r="D313" s="232"/>
      <c r="E313" s="232">
        <f>E352</f>
        <v>287.86</v>
      </c>
      <c r="F313" s="232">
        <f>F352</f>
        <v>0</v>
      </c>
      <c r="G313" s="232"/>
      <c r="H313" s="232"/>
      <c r="I313" s="231"/>
      <c r="J313" s="242"/>
      <c r="K313" s="233"/>
      <c r="L313" s="233"/>
    </row>
    <row r="314" spans="1:12" s="222" customFormat="1" ht="15.75">
      <c r="A314" s="262" t="s">
        <v>48</v>
      </c>
      <c r="B314" s="273" t="str">
        <f>B359</f>
        <v>Trung tâm Y tế huyện Kon Plong</v>
      </c>
      <c r="C314" s="232">
        <f t="shared" si="36"/>
        <v>295.2</v>
      </c>
      <c r="D314" s="232"/>
      <c r="E314" s="232">
        <f>E359</f>
        <v>295.2</v>
      </c>
      <c r="F314" s="232">
        <f>F359</f>
        <v>0</v>
      </c>
      <c r="G314" s="232"/>
      <c r="H314" s="232"/>
      <c r="I314" s="231"/>
      <c r="J314" s="242"/>
      <c r="K314" s="233"/>
      <c r="L314" s="233"/>
    </row>
    <row r="315" spans="1:12" s="222" customFormat="1" ht="15.75">
      <c r="A315" s="262" t="s">
        <v>48</v>
      </c>
      <c r="B315" s="273" t="str">
        <f>B366</f>
        <v>Trung tâm y tẽ Thành phổ Kon Tum</v>
      </c>
      <c r="C315" s="232">
        <f t="shared" si="36"/>
        <v>397.505</v>
      </c>
      <c r="D315" s="232"/>
      <c r="E315" s="232">
        <f>E366</f>
        <v>397.505</v>
      </c>
      <c r="F315" s="232">
        <f>F366</f>
        <v>0</v>
      </c>
      <c r="G315" s="232"/>
      <c r="H315" s="232"/>
      <c r="I315" s="231"/>
      <c r="J315" s="242"/>
      <c r="K315" s="233"/>
      <c r="L315" s="233"/>
    </row>
    <row r="316" spans="1:12" s="222" customFormat="1" ht="15.75">
      <c r="A316" s="262" t="s">
        <v>48</v>
      </c>
      <c r="B316" s="273" t="str">
        <f>B370</f>
        <v>Trung tâm Y tế huyện Đăk Hà</v>
      </c>
      <c r="C316" s="232">
        <f t="shared" si="36"/>
        <v>235.82</v>
      </c>
      <c r="D316" s="232"/>
      <c r="E316" s="232">
        <f>E370</f>
        <v>235.82</v>
      </c>
      <c r="F316" s="232">
        <f>F370</f>
        <v>0</v>
      </c>
      <c r="G316" s="232"/>
      <c r="H316" s="232"/>
      <c r="I316" s="231"/>
      <c r="J316" s="242"/>
      <c r="K316" s="233"/>
      <c r="L316" s="233"/>
    </row>
    <row r="317" spans="1:12" s="222" customFormat="1" ht="15.75">
      <c r="A317" s="262" t="s">
        <v>48</v>
      </c>
      <c r="B317" s="273" t="str">
        <f>B374</f>
        <v>Trung tâm kiềm soát bệnh tật tỉnh</v>
      </c>
      <c r="C317" s="232">
        <f t="shared" si="36"/>
        <v>799.861</v>
      </c>
      <c r="D317" s="232"/>
      <c r="E317" s="232">
        <f>E374</f>
        <v>799.861</v>
      </c>
      <c r="F317" s="232">
        <f>F374</f>
        <v>0</v>
      </c>
      <c r="G317" s="232"/>
      <c r="H317" s="232"/>
      <c r="I317" s="231"/>
      <c r="J317" s="242"/>
      <c r="K317" s="233"/>
      <c r="L317" s="233"/>
    </row>
    <row r="318" spans="1:12" s="222" customFormat="1" ht="15.75">
      <c r="A318" s="262" t="s">
        <v>48</v>
      </c>
      <c r="B318" s="273" t="str">
        <f>B378</f>
        <v>Trung tâm Phòng chổng bệnh xã hội</v>
      </c>
      <c r="C318" s="232">
        <f t="shared" si="36"/>
        <v>317.711222</v>
      </c>
      <c r="D318" s="232"/>
      <c r="E318" s="232">
        <f>E378</f>
        <v>317.711222</v>
      </c>
      <c r="F318" s="232">
        <f>F378</f>
        <v>0</v>
      </c>
      <c r="G318" s="232"/>
      <c r="H318" s="232"/>
      <c r="I318" s="231"/>
      <c r="J318" s="242"/>
      <c r="K318" s="233"/>
      <c r="L318" s="233"/>
    </row>
    <row r="319" spans="1:12" s="222" customFormat="1" ht="15.75">
      <c r="A319" s="262" t="s">
        <v>48</v>
      </c>
      <c r="B319" s="273" t="str">
        <f>B381</f>
        <v>Trung tâm Y tế huyện Ngọc Hồi</v>
      </c>
      <c r="C319" s="232">
        <f t="shared" si="36"/>
        <v>271.98</v>
      </c>
      <c r="D319" s="232"/>
      <c r="E319" s="232">
        <f>E381</f>
        <v>271.98</v>
      </c>
      <c r="F319" s="232">
        <f>F381</f>
        <v>0</v>
      </c>
      <c r="G319" s="232"/>
      <c r="H319" s="232"/>
      <c r="I319" s="231"/>
      <c r="J319" s="242"/>
      <c r="K319" s="233"/>
      <c r="L319" s="233"/>
    </row>
    <row r="320" spans="1:12" s="222" customFormat="1" ht="15.75">
      <c r="A320" s="262" t="s">
        <v>48</v>
      </c>
      <c r="B320" s="273" t="str">
        <f>B388</f>
        <v>Trung Tâm Truyền thông -Giáo dục Sức khoẻ</v>
      </c>
      <c r="C320" s="232">
        <f t="shared" si="36"/>
        <v>358</v>
      </c>
      <c r="D320" s="232"/>
      <c r="E320" s="232">
        <f>E388</f>
        <v>358</v>
      </c>
      <c r="F320" s="232">
        <f>F388</f>
        <v>0</v>
      </c>
      <c r="G320" s="232"/>
      <c r="H320" s="232"/>
      <c r="I320" s="231"/>
      <c r="J320" s="242"/>
      <c r="K320" s="233"/>
      <c r="L320" s="233"/>
    </row>
    <row r="321" spans="1:12" s="222" customFormat="1" ht="15.75">
      <c r="A321" s="262" t="s">
        <v>48</v>
      </c>
      <c r="B321" s="273" t="str">
        <f>B391</f>
        <v>Trung tâm Y tế huyện Kon Rẫy</v>
      </c>
      <c r="C321" s="232">
        <f t="shared" si="36"/>
        <v>208.966</v>
      </c>
      <c r="D321" s="232"/>
      <c r="E321" s="232">
        <f>E391</f>
        <v>208.966</v>
      </c>
      <c r="F321" s="232">
        <f>F391</f>
        <v>0</v>
      </c>
      <c r="G321" s="232"/>
      <c r="H321" s="232"/>
      <c r="I321" s="231"/>
      <c r="J321" s="242"/>
      <c r="K321" s="233"/>
      <c r="L321" s="233"/>
    </row>
    <row r="322" spans="1:12" s="222" customFormat="1" ht="15.75">
      <c r="A322" s="262" t="s">
        <v>48</v>
      </c>
      <c r="B322" s="273" t="str">
        <f>B398</f>
        <v>Chi cục Dân sổ - Kế hoạch hoá gia đinh tỉnh </v>
      </c>
      <c r="C322" s="232">
        <f t="shared" si="36"/>
        <v>1215.830726</v>
      </c>
      <c r="D322" s="232"/>
      <c r="E322" s="232">
        <f>E398</f>
        <v>1215.830726</v>
      </c>
      <c r="F322" s="232">
        <f>F398</f>
        <v>0</v>
      </c>
      <c r="G322" s="232"/>
      <c r="H322" s="232"/>
      <c r="I322" s="231"/>
      <c r="J322" s="242"/>
      <c r="K322" s="233"/>
      <c r="L322" s="233"/>
    </row>
    <row r="323" spans="1:12" s="222" customFormat="1" ht="15.75" hidden="1" outlineLevel="1">
      <c r="A323" s="262" t="s">
        <v>48</v>
      </c>
      <c r="B323" s="273" t="str">
        <f>B401</f>
        <v>Bệnh viện Đa khoa Khu vực Ngọc Hồi</v>
      </c>
      <c r="C323" s="232">
        <f t="shared" si="36"/>
        <v>0</v>
      </c>
      <c r="D323" s="232"/>
      <c r="E323" s="232">
        <f>E401</f>
        <v>0</v>
      </c>
      <c r="F323" s="232">
        <f>F401</f>
        <v>0</v>
      </c>
      <c r="G323" s="232"/>
      <c r="H323" s="232"/>
      <c r="I323" s="231"/>
      <c r="J323" s="242"/>
      <c r="K323" s="233"/>
      <c r="L323" s="233"/>
    </row>
    <row r="324" spans="1:12" s="222" customFormat="1" ht="15.75" collapsed="1">
      <c r="A324" s="262" t="s">
        <v>48</v>
      </c>
      <c r="B324" s="273" t="str">
        <f>B405</f>
        <v>Chi cục An toàn Vệ sinh thực phẩm tỉnh </v>
      </c>
      <c r="C324" s="232">
        <f t="shared" si="36"/>
        <v>1296</v>
      </c>
      <c r="D324" s="232"/>
      <c r="E324" s="232">
        <f>E405</f>
        <v>1296</v>
      </c>
      <c r="F324" s="232">
        <f>F405</f>
        <v>0</v>
      </c>
      <c r="G324" s="232"/>
      <c r="H324" s="232"/>
      <c r="I324" s="231"/>
      <c r="J324" s="242"/>
      <c r="K324" s="233"/>
      <c r="L324" s="233"/>
    </row>
    <row r="325" spans="1:12" s="222" customFormat="1" ht="15.75">
      <c r="A325" s="262" t="s">
        <v>48</v>
      </c>
      <c r="B325" s="273" t="str">
        <f>B408</f>
        <v>Trung tâm Y tế huyện Ia -HDrai </v>
      </c>
      <c r="C325" s="232">
        <f t="shared" si="36"/>
        <v>227.52</v>
      </c>
      <c r="D325" s="232"/>
      <c r="E325" s="232">
        <f>E408</f>
        <v>227.52</v>
      </c>
      <c r="F325" s="232">
        <f>F408</f>
        <v>0</v>
      </c>
      <c r="G325" s="232"/>
      <c r="H325" s="232"/>
      <c r="I325" s="231"/>
      <c r="J325" s="242"/>
      <c r="K325" s="233"/>
      <c r="L325" s="233"/>
    </row>
    <row r="326" spans="1:12" s="222" customFormat="1" ht="15.75">
      <c r="A326" s="262" t="s">
        <v>48</v>
      </c>
      <c r="B326" s="273" t="str">
        <f>B417</f>
        <v>Trung Tâm Y tế huyện Tu Mơ Rông</v>
      </c>
      <c r="C326" s="232">
        <f t="shared" si="36"/>
        <v>183.22</v>
      </c>
      <c r="D326" s="232"/>
      <c r="E326" s="232">
        <f>E417</f>
        <v>183.22</v>
      </c>
      <c r="F326" s="232">
        <f>F417</f>
        <v>0</v>
      </c>
      <c r="G326" s="232"/>
      <c r="H326" s="232"/>
      <c r="I326" s="231"/>
      <c r="J326" s="242"/>
      <c r="K326" s="233"/>
      <c r="L326" s="233"/>
    </row>
    <row r="327" spans="1:12" s="222" customFormat="1" ht="15.75">
      <c r="A327" s="322" t="s">
        <v>50</v>
      </c>
      <c r="B327" s="302" t="s">
        <v>867</v>
      </c>
      <c r="C327" s="232">
        <f>SUM(C328:C336)</f>
        <v>2227.347949</v>
      </c>
      <c r="D327" s="232">
        <f>SUM(D328:D336)</f>
        <v>2227.347949</v>
      </c>
      <c r="E327" s="232">
        <f>SUM(E328:E336)</f>
        <v>0</v>
      </c>
      <c r="F327" s="232">
        <f>SUM(F328:F336)</f>
        <v>0</v>
      </c>
      <c r="G327" s="232"/>
      <c r="H327" s="232"/>
      <c r="I327" s="231"/>
      <c r="J327" s="242"/>
      <c r="K327" s="233"/>
      <c r="L327" s="233"/>
    </row>
    <row r="328" spans="1:12" s="222" customFormat="1" ht="15.75">
      <c r="A328" s="262" t="s">
        <v>62</v>
      </c>
      <c r="B328" s="273" t="str">
        <f>B338</f>
        <v>Trung tâm Chăm sóc Sức khoẻ sinh sản</v>
      </c>
      <c r="C328" s="232">
        <f>D328+E328+F328</f>
        <v>276.748</v>
      </c>
      <c r="D328" s="232">
        <f>D338</f>
        <v>276.748</v>
      </c>
      <c r="E328" s="232"/>
      <c r="F328" s="232"/>
      <c r="G328" s="232"/>
      <c r="H328" s="232"/>
      <c r="I328" s="231"/>
      <c r="J328" s="242"/>
      <c r="K328" s="233"/>
      <c r="L328" s="233"/>
    </row>
    <row r="329" spans="1:12" s="222" customFormat="1" ht="15.75">
      <c r="A329" s="262" t="s">
        <v>62</v>
      </c>
      <c r="B329" s="273" t="str">
        <f>B341</f>
        <v>Trung tâm Y tế huyện Sa Thầy</v>
      </c>
      <c r="C329" s="232">
        <f>D329+E329+F329</f>
        <v>237.395077</v>
      </c>
      <c r="D329" s="232">
        <f>D341</f>
        <v>237.395077</v>
      </c>
      <c r="E329" s="232"/>
      <c r="F329" s="232"/>
      <c r="G329" s="232"/>
      <c r="H329" s="232"/>
      <c r="I329" s="231"/>
      <c r="J329" s="242"/>
      <c r="K329" s="233"/>
      <c r="L329" s="233"/>
    </row>
    <row r="330" spans="1:12" s="222" customFormat="1" ht="15.75">
      <c r="A330" s="262" t="s">
        <v>62</v>
      </c>
      <c r="B330" s="273" t="str">
        <f>B352</f>
        <v>Trung tâm Y tế huyện Đăk Glei</v>
      </c>
      <c r="C330" s="232">
        <f aca="true" t="shared" si="37" ref="C330:C336">D330+E330+F330</f>
        <v>125.851344</v>
      </c>
      <c r="D330" s="232">
        <f>D352</f>
        <v>125.851344</v>
      </c>
      <c r="E330" s="232"/>
      <c r="F330" s="232"/>
      <c r="G330" s="232"/>
      <c r="H330" s="232"/>
      <c r="I330" s="231"/>
      <c r="J330" s="242"/>
      <c r="K330" s="233"/>
      <c r="L330" s="233"/>
    </row>
    <row r="331" spans="1:12" s="222" customFormat="1" ht="15.75">
      <c r="A331" s="262" t="s">
        <v>62</v>
      </c>
      <c r="B331" s="273" t="str">
        <f>B359</f>
        <v>Trung tâm Y tế huyện Kon Plong</v>
      </c>
      <c r="C331" s="323">
        <f t="shared" si="37"/>
        <v>99.355944</v>
      </c>
      <c r="D331" s="232">
        <f>D359</f>
        <v>99.355944</v>
      </c>
      <c r="E331" s="231"/>
      <c r="F331" s="231"/>
      <c r="G331" s="231"/>
      <c r="H331" s="231"/>
      <c r="I331" s="231"/>
      <c r="J331" s="242"/>
      <c r="K331" s="233"/>
      <c r="L331" s="233"/>
    </row>
    <row r="332" spans="1:12" s="222" customFormat="1" ht="15.75">
      <c r="A332" s="262" t="s">
        <v>62</v>
      </c>
      <c r="B332" s="273" t="str">
        <f>B381</f>
        <v>Trung tâm Y tế huyện Ngọc Hồi</v>
      </c>
      <c r="C332" s="323">
        <f t="shared" si="37"/>
        <v>32.506</v>
      </c>
      <c r="D332" s="232">
        <f>D381</f>
        <v>32.506</v>
      </c>
      <c r="E332" s="231"/>
      <c r="F332" s="231"/>
      <c r="G332" s="231"/>
      <c r="H332" s="231"/>
      <c r="I332" s="231"/>
      <c r="J332" s="242"/>
      <c r="K332" s="233"/>
      <c r="L332" s="233"/>
    </row>
    <row r="333" spans="1:12" s="222" customFormat="1" ht="15.75">
      <c r="A333" s="262" t="s">
        <v>62</v>
      </c>
      <c r="B333" s="273" t="str">
        <f>B391</f>
        <v>Trung tâm Y tế huyện Kon Rẫy</v>
      </c>
      <c r="C333" s="323">
        <f t="shared" si="37"/>
        <v>122.159728</v>
      </c>
      <c r="D333" s="232">
        <f>D391</f>
        <v>122.159728</v>
      </c>
      <c r="E333" s="231"/>
      <c r="F333" s="231"/>
      <c r="G333" s="231"/>
      <c r="H333" s="231"/>
      <c r="I333" s="231"/>
      <c r="J333" s="242"/>
      <c r="K333" s="233"/>
      <c r="L333" s="233"/>
    </row>
    <row r="334" spans="1:12" s="222" customFormat="1" ht="15.75">
      <c r="A334" s="262" t="s">
        <v>62</v>
      </c>
      <c r="B334" s="273" t="str">
        <f>B401</f>
        <v>Bệnh viện Đa khoa Khu vực Ngọc Hồi</v>
      </c>
      <c r="C334" s="323">
        <f t="shared" si="37"/>
        <v>1080</v>
      </c>
      <c r="D334" s="232">
        <f>D401</f>
        <v>1080</v>
      </c>
      <c r="E334" s="231"/>
      <c r="F334" s="231"/>
      <c r="G334" s="231"/>
      <c r="H334" s="231"/>
      <c r="I334" s="231"/>
      <c r="J334" s="242"/>
      <c r="K334" s="233"/>
      <c r="L334" s="233"/>
    </row>
    <row r="335" spans="1:12" s="222" customFormat="1" ht="15.75">
      <c r="A335" s="262" t="s">
        <v>62</v>
      </c>
      <c r="B335" s="273" t="str">
        <f>B408</f>
        <v>Trung tâm Y tế huyện Ia -HDrai </v>
      </c>
      <c r="C335" s="323">
        <f t="shared" si="37"/>
        <v>83.4756</v>
      </c>
      <c r="D335" s="232">
        <f>D408</f>
        <v>83.4756</v>
      </c>
      <c r="E335" s="231"/>
      <c r="F335" s="231"/>
      <c r="G335" s="231"/>
      <c r="H335" s="231"/>
      <c r="I335" s="231"/>
      <c r="J335" s="242"/>
      <c r="K335" s="233"/>
      <c r="L335" s="233"/>
    </row>
    <row r="336" spans="1:12" s="222" customFormat="1" ht="15.75">
      <c r="A336" s="262" t="s">
        <v>62</v>
      </c>
      <c r="B336" s="273" t="str">
        <f>B417</f>
        <v>Trung Tâm Y tế huyện Tu Mơ Rông</v>
      </c>
      <c r="C336" s="323">
        <f t="shared" si="37"/>
        <v>169.856256</v>
      </c>
      <c r="D336" s="232">
        <f>D417</f>
        <v>169.856256</v>
      </c>
      <c r="E336" s="231"/>
      <c r="F336" s="231"/>
      <c r="G336" s="231"/>
      <c r="H336" s="231"/>
      <c r="I336" s="231"/>
      <c r="J336" s="242"/>
      <c r="K336" s="233"/>
      <c r="L336" s="233"/>
    </row>
    <row r="337" spans="1:12" s="222" customFormat="1" ht="15.75" hidden="1" outlineLevel="1">
      <c r="A337" s="262"/>
      <c r="B337" s="273"/>
      <c r="C337" s="231"/>
      <c r="D337" s="231"/>
      <c r="E337" s="231"/>
      <c r="F337" s="231"/>
      <c r="G337" s="231"/>
      <c r="H337" s="231"/>
      <c r="I337" s="231"/>
      <c r="J337" s="242"/>
      <c r="K337" s="233"/>
      <c r="L337" s="233"/>
    </row>
    <row r="338" spans="1:11" s="222" customFormat="1" ht="15.75" hidden="1" outlineLevel="1">
      <c r="A338" s="308">
        <v>1</v>
      </c>
      <c r="B338" s="270" t="s">
        <v>907</v>
      </c>
      <c r="C338" s="231">
        <f t="shared" si="33"/>
        <v>276.748</v>
      </c>
      <c r="D338" s="241">
        <f t="shared" si="35"/>
        <v>276.748</v>
      </c>
      <c r="E338" s="231"/>
      <c r="F338" s="231"/>
      <c r="G338" s="231"/>
      <c r="H338" s="231"/>
      <c r="I338" s="309">
        <v>276.748</v>
      </c>
      <c r="J338" s="288">
        <f t="shared" si="34"/>
        <v>0</v>
      </c>
      <c r="K338" s="243"/>
    </row>
    <row r="339" spans="1:11" s="222" customFormat="1" ht="15.75" hidden="1" outlineLevel="2">
      <c r="A339" s="308"/>
      <c r="B339" s="304" t="s">
        <v>879</v>
      </c>
      <c r="C339" s="231">
        <f t="shared" si="33"/>
        <v>276.748</v>
      </c>
      <c r="D339" s="241">
        <f t="shared" si="35"/>
        <v>276.748</v>
      </c>
      <c r="E339" s="231"/>
      <c r="F339" s="231"/>
      <c r="G339" s="231"/>
      <c r="H339" s="231"/>
      <c r="I339" s="309">
        <v>276.748</v>
      </c>
      <c r="J339" s="288">
        <f t="shared" si="34"/>
        <v>0</v>
      </c>
      <c r="K339" s="243"/>
    </row>
    <row r="340" spans="1:11" s="222" customFormat="1" ht="15.75" hidden="1" outlineLevel="1" collapsed="1">
      <c r="A340" s="290" t="s">
        <v>62</v>
      </c>
      <c r="B340" s="302" t="s">
        <v>872</v>
      </c>
      <c r="C340" s="231">
        <f t="shared" si="33"/>
        <v>276.748</v>
      </c>
      <c r="D340" s="241">
        <f t="shared" si="35"/>
        <v>276.748</v>
      </c>
      <c r="E340" s="231"/>
      <c r="F340" s="231"/>
      <c r="G340" s="231"/>
      <c r="H340" s="231"/>
      <c r="I340" s="309">
        <v>276.748</v>
      </c>
      <c r="J340" s="288">
        <f t="shared" si="34"/>
        <v>0</v>
      </c>
      <c r="K340" s="243"/>
    </row>
    <row r="341" spans="1:11" s="222" customFormat="1" ht="15.75" hidden="1" outlineLevel="1">
      <c r="A341" s="308">
        <v>2</v>
      </c>
      <c r="B341" s="270" t="s">
        <v>908</v>
      </c>
      <c r="C341" s="231">
        <f>D341+E341+F341</f>
        <v>567.555077</v>
      </c>
      <c r="D341" s="241">
        <f>D344+D345</f>
        <v>237.395077</v>
      </c>
      <c r="E341" s="241">
        <f>E344+E345</f>
        <v>330.16</v>
      </c>
      <c r="F341" s="241">
        <f>F344+F345</f>
        <v>0</v>
      </c>
      <c r="G341" s="241">
        <f>G344+G345</f>
        <v>0</v>
      </c>
      <c r="H341" s="241">
        <f>H344+H345</f>
        <v>0</v>
      </c>
      <c r="I341" s="231">
        <v>567.555077</v>
      </c>
      <c r="J341" s="288">
        <f t="shared" si="34"/>
        <v>0</v>
      </c>
      <c r="K341" s="243"/>
    </row>
    <row r="342" spans="1:11" s="222" customFormat="1" ht="15.75" hidden="1" outlineLevel="2">
      <c r="A342" s="308"/>
      <c r="B342" s="304" t="s">
        <v>868</v>
      </c>
      <c r="C342" s="231">
        <f t="shared" si="33"/>
        <v>237.395077</v>
      </c>
      <c r="D342" s="241">
        <f t="shared" si="35"/>
        <v>237.395077</v>
      </c>
      <c r="E342" s="231"/>
      <c r="F342" s="231"/>
      <c r="G342" s="231"/>
      <c r="H342" s="231"/>
      <c r="I342" s="231">
        <v>237.395077</v>
      </c>
      <c r="J342" s="288">
        <f t="shared" si="34"/>
        <v>0</v>
      </c>
      <c r="K342" s="243"/>
    </row>
    <row r="343" spans="1:11" s="222" customFormat="1" ht="15.75" hidden="1" outlineLevel="2">
      <c r="A343" s="308"/>
      <c r="B343" s="304" t="s">
        <v>870</v>
      </c>
      <c r="C343" s="231">
        <f t="shared" si="33"/>
        <v>237.395077</v>
      </c>
      <c r="D343" s="241">
        <f t="shared" si="35"/>
        <v>237.395077</v>
      </c>
      <c r="E343" s="231"/>
      <c r="F343" s="231"/>
      <c r="G343" s="231"/>
      <c r="H343" s="231"/>
      <c r="I343" s="231">
        <v>237.395077</v>
      </c>
      <c r="J343" s="288">
        <f t="shared" si="34"/>
        <v>0</v>
      </c>
      <c r="K343" s="243"/>
    </row>
    <row r="344" spans="1:11" s="222" customFormat="1" ht="15.75" hidden="1" outlineLevel="1" collapsed="1">
      <c r="A344" s="290" t="s">
        <v>62</v>
      </c>
      <c r="B344" s="302" t="s">
        <v>872</v>
      </c>
      <c r="C344" s="231">
        <f t="shared" si="33"/>
        <v>237.395077</v>
      </c>
      <c r="D344" s="241">
        <f t="shared" si="35"/>
        <v>237.395077</v>
      </c>
      <c r="E344" s="231"/>
      <c r="F344" s="231"/>
      <c r="G344" s="231"/>
      <c r="H344" s="231"/>
      <c r="I344" s="231">
        <v>237.395077</v>
      </c>
      <c r="J344" s="288">
        <f t="shared" si="34"/>
        <v>0</v>
      </c>
      <c r="K344" s="243"/>
    </row>
    <row r="345" spans="1:11" s="222" customFormat="1" ht="15.75" hidden="1" outlineLevel="1">
      <c r="A345" s="290" t="s">
        <v>62</v>
      </c>
      <c r="B345" s="304" t="s">
        <v>879</v>
      </c>
      <c r="C345" s="231">
        <f t="shared" si="33"/>
        <v>330.16</v>
      </c>
      <c r="D345" s="241"/>
      <c r="E345" s="231">
        <f>I345</f>
        <v>330.16</v>
      </c>
      <c r="F345" s="231"/>
      <c r="G345" s="231"/>
      <c r="H345" s="231"/>
      <c r="I345" s="231">
        <v>330.16</v>
      </c>
      <c r="J345" s="288">
        <f t="shared" si="34"/>
        <v>0</v>
      </c>
      <c r="K345" s="243"/>
    </row>
    <row r="346" spans="1:11" s="222" customFormat="1" ht="15.75" hidden="1" outlineLevel="2">
      <c r="A346" s="311"/>
      <c r="B346" s="302" t="s">
        <v>871</v>
      </c>
      <c r="C346" s="231">
        <f t="shared" si="33"/>
        <v>297.66</v>
      </c>
      <c r="D346" s="241">
        <f t="shared" si="35"/>
        <v>297.66</v>
      </c>
      <c r="E346" s="231"/>
      <c r="F346" s="231"/>
      <c r="G346" s="231"/>
      <c r="H346" s="231"/>
      <c r="I346" s="231">
        <v>297.66</v>
      </c>
      <c r="J346" s="288">
        <f t="shared" si="34"/>
        <v>0</v>
      </c>
      <c r="K346" s="243"/>
    </row>
    <row r="347" spans="1:11" s="222" customFormat="1" ht="15.75" hidden="1" outlineLevel="2">
      <c r="A347" s="310"/>
      <c r="B347" s="302" t="s">
        <v>871</v>
      </c>
      <c r="C347" s="231">
        <f t="shared" si="33"/>
        <v>32.5</v>
      </c>
      <c r="D347" s="241">
        <f t="shared" si="35"/>
        <v>32.5</v>
      </c>
      <c r="E347" s="231"/>
      <c r="F347" s="231"/>
      <c r="G347" s="231"/>
      <c r="H347" s="231"/>
      <c r="I347" s="231">
        <v>32.5</v>
      </c>
      <c r="J347" s="288">
        <f t="shared" si="34"/>
        <v>0</v>
      </c>
      <c r="K347" s="243"/>
    </row>
    <row r="348" spans="1:11" s="222" customFormat="1" ht="15.75" hidden="1" outlineLevel="1" collapsed="1">
      <c r="A348" s="308">
        <v>3</v>
      </c>
      <c r="B348" s="295" t="s">
        <v>909</v>
      </c>
      <c r="C348" s="231">
        <f t="shared" si="33"/>
        <v>185.73</v>
      </c>
      <c r="D348" s="241"/>
      <c r="E348" s="231">
        <f>E349</f>
        <v>185.73</v>
      </c>
      <c r="F348" s="231"/>
      <c r="G348" s="231"/>
      <c r="H348" s="231"/>
      <c r="I348" s="231">
        <v>185.73</v>
      </c>
      <c r="J348" s="288">
        <f t="shared" si="34"/>
        <v>0</v>
      </c>
      <c r="K348" s="243"/>
    </row>
    <row r="349" spans="1:11" s="222" customFormat="1" ht="15.75" hidden="1" outlineLevel="1">
      <c r="A349" s="290" t="s">
        <v>62</v>
      </c>
      <c r="B349" s="291" t="s">
        <v>879</v>
      </c>
      <c r="C349" s="231">
        <f t="shared" si="33"/>
        <v>185.73</v>
      </c>
      <c r="D349" s="241"/>
      <c r="E349" s="231">
        <f>I349</f>
        <v>185.73</v>
      </c>
      <c r="F349" s="231"/>
      <c r="G349" s="231"/>
      <c r="H349" s="231"/>
      <c r="I349" s="231">
        <v>185.73</v>
      </c>
      <c r="J349" s="288">
        <f t="shared" si="34"/>
        <v>0</v>
      </c>
      <c r="K349" s="243"/>
    </row>
    <row r="350" spans="1:11" s="222" customFormat="1" ht="15.75" hidden="1" outlineLevel="2">
      <c r="A350" s="311"/>
      <c r="B350" s="302" t="s">
        <v>871</v>
      </c>
      <c r="C350" s="231">
        <f t="shared" si="33"/>
        <v>183.73</v>
      </c>
      <c r="D350" s="241">
        <f t="shared" si="35"/>
        <v>183.73</v>
      </c>
      <c r="E350" s="231"/>
      <c r="F350" s="231"/>
      <c r="G350" s="231"/>
      <c r="H350" s="231"/>
      <c r="I350" s="231">
        <v>183.73</v>
      </c>
      <c r="J350" s="288">
        <f t="shared" si="34"/>
        <v>0</v>
      </c>
      <c r="K350" s="243"/>
    </row>
    <row r="351" spans="1:11" s="222" customFormat="1" ht="15.75" hidden="1" outlineLevel="2">
      <c r="A351" s="310"/>
      <c r="B351" s="302" t="s">
        <v>871</v>
      </c>
      <c r="C351" s="231">
        <f t="shared" si="33"/>
        <v>2</v>
      </c>
      <c r="D351" s="241">
        <f t="shared" si="35"/>
        <v>2</v>
      </c>
      <c r="E351" s="231"/>
      <c r="F351" s="231"/>
      <c r="G351" s="231"/>
      <c r="H351" s="231"/>
      <c r="I351" s="231">
        <v>2</v>
      </c>
      <c r="J351" s="288">
        <f t="shared" si="34"/>
        <v>0</v>
      </c>
      <c r="K351" s="243"/>
    </row>
    <row r="352" spans="1:11" s="222" customFormat="1" ht="15.75" hidden="1" outlineLevel="1" collapsed="1">
      <c r="A352" s="308">
        <v>4</v>
      </c>
      <c r="B352" s="295" t="s">
        <v>910</v>
      </c>
      <c r="C352" s="231">
        <f t="shared" si="33"/>
        <v>413.711344</v>
      </c>
      <c r="D352" s="231">
        <f>D355+D356</f>
        <v>125.851344</v>
      </c>
      <c r="E352" s="241">
        <f>E355+E356</f>
        <v>287.86</v>
      </c>
      <c r="F352" s="231"/>
      <c r="G352" s="231"/>
      <c r="H352" s="231"/>
      <c r="I352" s="231">
        <v>413.711344</v>
      </c>
      <c r="J352" s="288">
        <f t="shared" si="34"/>
        <v>0</v>
      </c>
      <c r="K352" s="243"/>
    </row>
    <row r="353" spans="1:11" s="222" customFormat="1" ht="15.75" hidden="1" outlineLevel="2">
      <c r="A353" s="308"/>
      <c r="B353" s="291" t="s">
        <v>868</v>
      </c>
      <c r="C353" s="231">
        <f t="shared" si="33"/>
        <v>125.851344</v>
      </c>
      <c r="D353" s="241">
        <f t="shared" si="35"/>
        <v>125.851344</v>
      </c>
      <c r="E353" s="231"/>
      <c r="F353" s="231"/>
      <c r="G353" s="231"/>
      <c r="H353" s="231"/>
      <c r="I353" s="231">
        <v>125.851344</v>
      </c>
      <c r="J353" s="288">
        <f t="shared" si="34"/>
        <v>0</v>
      </c>
      <c r="K353" s="243"/>
    </row>
    <row r="354" spans="1:11" s="222" customFormat="1" ht="15.75" hidden="1" outlineLevel="2">
      <c r="A354" s="308"/>
      <c r="B354" s="291" t="s">
        <v>870</v>
      </c>
      <c r="C354" s="231">
        <f t="shared" si="33"/>
        <v>125.851344</v>
      </c>
      <c r="D354" s="241">
        <f t="shared" si="35"/>
        <v>125.851344</v>
      </c>
      <c r="E354" s="231"/>
      <c r="F354" s="231"/>
      <c r="G354" s="231"/>
      <c r="H354" s="231"/>
      <c r="I354" s="231">
        <v>125.851344</v>
      </c>
      <c r="J354" s="288">
        <f t="shared" si="34"/>
        <v>0</v>
      </c>
      <c r="K354" s="243"/>
    </row>
    <row r="355" spans="1:11" s="222" customFormat="1" ht="15.75" hidden="1" outlineLevel="1" collapsed="1">
      <c r="A355" s="290" t="s">
        <v>62</v>
      </c>
      <c r="B355" s="302" t="s">
        <v>872</v>
      </c>
      <c r="C355" s="231">
        <f t="shared" si="33"/>
        <v>125.851344</v>
      </c>
      <c r="D355" s="241">
        <f t="shared" si="35"/>
        <v>125.851344</v>
      </c>
      <c r="E355" s="231"/>
      <c r="F355" s="231"/>
      <c r="G355" s="231"/>
      <c r="H355" s="231"/>
      <c r="I355" s="231">
        <v>125.851344</v>
      </c>
      <c r="J355" s="288">
        <f t="shared" si="34"/>
        <v>0</v>
      </c>
      <c r="K355" s="243"/>
    </row>
    <row r="356" spans="1:11" s="222" customFormat="1" ht="15.75" hidden="1" outlineLevel="1">
      <c r="A356" s="290" t="s">
        <v>62</v>
      </c>
      <c r="B356" s="291" t="s">
        <v>879</v>
      </c>
      <c r="C356" s="231">
        <f aca="true" t="shared" si="38" ref="C356:C419">D356+E356+F356</f>
        <v>287.86</v>
      </c>
      <c r="D356" s="241"/>
      <c r="E356" s="231">
        <f>I356</f>
        <v>287.86</v>
      </c>
      <c r="F356" s="231"/>
      <c r="G356" s="231"/>
      <c r="H356" s="231"/>
      <c r="I356" s="231">
        <v>287.86</v>
      </c>
      <c r="J356" s="288">
        <f t="shared" si="34"/>
        <v>0</v>
      </c>
      <c r="K356" s="243"/>
    </row>
    <row r="357" spans="1:11" s="222" customFormat="1" ht="15.75" hidden="1" outlineLevel="2">
      <c r="A357" s="311"/>
      <c r="B357" s="302" t="s">
        <v>871</v>
      </c>
      <c r="C357" s="231">
        <f t="shared" si="38"/>
        <v>248.76</v>
      </c>
      <c r="D357" s="241">
        <f t="shared" si="35"/>
        <v>248.76</v>
      </c>
      <c r="E357" s="231"/>
      <c r="F357" s="231"/>
      <c r="G357" s="231"/>
      <c r="H357" s="231"/>
      <c r="I357" s="231">
        <v>248.76</v>
      </c>
      <c r="J357" s="288">
        <f t="shared" si="34"/>
        <v>0</v>
      </c>
      <c r="K357" s="243"/>
    </row>
    <row r="358" spans="1:11" s="222" customFormat="1" ht="15.75" hidden="1" outlineLevel="2">
      <c r="A358" s="310"/>
      <c r="B358" s="302" t="s">
        <v>871</v>
      </c>
      <c r="C358" s="231">
        <f t="shared" si="38"/>
        <v>39.1</v>
      </c>
      <c r="D358" s="241">
        <f t="shared" si="35"/>
        <v>39.1</v>
      </c>
      <c r="E358" s="231"/>
      <c r="F358" s="231"/>
      <c r="G358" s="231"/>
      <c r="H358" s="231"/>
      <c r="I358" s="231">
        <v>39.1</v>
      </c>
      <c r="J358" s="288">
        <f t="shared" si="34"/>
        <v>0</v>
      </c>
      <c r="K358" s="243"/>
    </row>
    <row r="359" spans="1:11" s="222" customFormat="1" ht="15.75" hidden="1" outlineLevel="1" collapsed="1">
      <c r="A359" s="308">
        <v>5</v>
      </c>
      <c r="B359" s="295" t="s">
        <v>911</v>
      </c>
      <c r="C359" s="231">
        <f t="shared" si="38"/>
        <v>394.55594399999995</v>
      </c>
      <c r="D359" s="231">
        <f>D362+D363</f>
        <v>99.355944</v>
      </c>
      <c r="E359" s="231">
        <f>E362+E363</f>
        <v>295.2</v>
      </c>
      <c r="F359" s="231"/>
      <c r="G359" s="231"/>
      <c r="H359" s="231"/>
      <c r="I359" s="231">
        <v>394.555944</v>
      </c>
      <c r="J359" s="288">
        <f t="shared" si="34"/>
        <v>0</v>
      </c>
      <c r="K359" s="243"/>
    </row>
    <row r="360" spans="1:11" s="222" customFormat="1" ht="15.75" hidden="1" outlineLevel="2">
      <c r="A360" s="308"/>
      <c r="B360" s="291" t="s">
        <v>868</v>
      </c>
      <c r="C360" s="231">
        <f t="shared" si="38"/>
        <v>99.355944</v>
      </c>
      <c r="D360" s="241">
        <f t="shared" si="35"/>
        <v>99.355944</v>
      </c>
      <c r="E360" s="231"/>
      <c r="F360" s="231"/>
      <c r="G360" s="231"/>
      <c r="H360" s="231"/>
      <c r="I360" s="231">
        <v>99.355944</v>
      </c>
      <c r="J360" s="288">
        <f t="shared" si="34"/>
        <v>0</v>
      </c>
      <c r="K360" s="243"/>
    </row>
    <row r="361" spans="1:11" s="222" customFormat="1" ht="15.75" hidden="1" outlineLevel="2">
      <c r="A361" s="308"/>
      <c r="B361" s="291" t="s">
        <v>870</v>
      </c>
      <c r="C361" s="231">
        <f t="shared" si="38"/>
        <v>99.355944</v>
      </c>
      <c r="D361" s="241">
        <f t="shared" si="35"/>
        <v>99.355944</v>
      </c>
      <c r="E361" s="231"/>
      <c r="F361" s="231"/>
      <c r="G361" s="231"/>
      <c r="H361" s="231"/>
      <c r="I361" s="231">
        <v>99.355944</v>
      </c>
      <c r="J361" s="288">
        <f t="shared" si="34"/>
        <v>0</v>
      </c>
      <c r="K361" s="243"/>
    </row>
    <row r="362" spans="1:11" s="222" customFormat="1" ht="15.75" hidden="1" outlineLevel="1" collapsed="1">
      <c r="A362" s="290" t="s">
        <v>62</v>
      </c>
      <c r="B362" s="302" t="s">
        <v>872</v>
      </c>
      <c r="C362" s="231">
        <f t="shared" si="38"/>
        <v>99.355944</v>
      </c>
      <c r="D362" s="241">
        <f t="shared" si="35"/>
        <v>99.355944</v>
      </c>
      <c r="E362" s="231"/>
      <c r="F362" s="231"/>
      <c r="G362" s="231"/>
      <c r="H362" s="231"/>
      <c r="I362" s="231">
        <v>99.355944</v>
      </c>
      <c r="J362" s="288">
        <f t="shared" si="34"/>
        <v>0</v>
      </c>
      <c r="K362" s="243"/>
    </row>
    <row r="363" spans="1:11" s="222" customFormat="1" ht="15.75" hidden="1" outlineLevel="1">
      <c r="A363" s="290" t="s">
        <v>62</v>
      </c>
      <c r="B363" s="291" t="s">
        <v>879</v>
      </c>
      <c r="C363" s="231">
        <f t="shared" si="38"/>
        <v>295.2</v>
      </c>
      <c r="D363" s="241"/>
      <c r="E363" s="231">
        <f>I363</f>
        <v>295.2</v>
      </c>
      <c r="F363" s="231"/>
      <c r="G363" s="231"/>
      <c r="H363" s="231"/>
      <c r="I363" s="231">
        <v>295.2</v>
      </c>
      <c r="J363" s="288">
        <f t="shared" si="34"/>
        <v>0</v>
      </c>
      <c r="K363" s="243"/>
    </row>
    <row r="364" spans="1:11" s="222" customFormat="1" ht="15.75" hidden="1" outlineLevel="2">
      <c r="A364" s="311"/>
      <c r="B364" s="302" t="s">
        <v>871</v>
      </c>
      <c r="C364" s="231">
        <f t="shared" si="38"/>
        <v>265.9</v>
      </c>
      <c r="D364" s="241">
        <f t="shared" si="35"/>
        <v>265.9</v>
      </c>
      <c r="E364" s="231"/>
      <c r="F364" s="231"/>
      <c r="G364" s="231"/>
      <c r="H364" s="231"/>
      <c r="I364" s="231">
        <v>265.9</v>
      </c>
      <c r="J364" s="288">
        <f t="shared" si="34"/>
        <v>0</v>
      </c>
      <c r="K364" s="243"/>
    </row>
    <row r="365" spans="1:11" s="222" customFormat="1" ht="15.75" hidden="1" outlineLevel="2">
      <c r="A365" s="310"/>
      <c r="B365" s="302" t="s">
        <v>871</v>
      </c>
      <c r="C365" s="231">
        <f t="shared" si="38"/>
        <v>29.3</v>
      </c>
      <c r="D365" s="241">
        <f t="shared" si="35"/>
        <v>29.3</v>
      </c>
      <c r="E365" s="231"/>
      <c r="F365" s="231"/>
      <c r="G365" s="231"/>
      <c r="H365" s="231"/>
      <c r="I365" s="231">
        <v>29.3</v>
      </c>
      <c r="J365" s="288">
        <f t="shared" si="34"/>
        <v>0</v>
      </c>
      <c r="K365" s="243"/>
    </row>
    <row r="366" spans="1:11" s="222" customFormat="1" ht="15.75" hidden="1" outlineLevel="1" collapsed="1">
      <c r="A366" s="308">
        <v>6</v>
      </c>
      <c r="B366" s="270" t="s">
        <v>912</v>
      </c>
      <c r="C366" s="231">
        <f t="shared" si="38"/>
        <v>397.505</v>
      </c>
      <c r="D366" s="231">
        <f>D367</f>
        <v>0</v>
      </c>
      <c r="E366" s="231">
        <f>E367</f>
        <v>397.505</v>
      </c>
      <c r="F366" s="231"/>
      <c r="G366" s="231"/>
      <c r="H366" s="231"/>
      <c r="I366" s="231">
        <v>397.505</v>
      </c>
      <c r="J366" s="288">
        <f t="shared" si="34"/>
        <v>0</v>
      </c>
      <c r="K366" s="243"/>
    </row>
    <row r="367" spans="1:11" s="222" customFormat="1" ht="15.75" hidden="1" outlineLevel="1">
      <c r="A367" s="290" t="s">
        <v>62</v>
      </c>
      <c r="B367" s="304" t="s">
        <v>879</v>
      </c>
      <c r="C367" s="231">
        <f t="shared" si="38"/>
        <v>397.505</v>
      </c>
      <c r="D367" s="241"/>
      <c r="E367" s="231">
        <f>I367</f>
        <v>397.505</v>
      </c>
      <c r="F367" s="231"/>
      <c r="G367" s="231"/>
      <c r="H367" s="231"/>
      <c r="I367" s="231">
        <v>397.505</v>
      </c>
      <c r="J367" s="288">
        <f t="shared" si="34"/>
        <v>0</v>
      </c>
      <c r="K367" s="243"/>
    </row>
    <row r="368" spans="1:11" s="222" customFormat="1" ht="15.75" hidden="1" outlineLevel="2">
      <c r="A368" s="311"/>
      <c r="B368" s="302" t="s">
        <v>871</v>
      </c>
      <c r="C368" s="231">
        <f t="shared" si="38"/>
        <v>378.005</v>
      </c>
      <c r="D368" s="241">
        <f t="shared" si="35"/>
        <v>378.005</v>
      </c>
      <c r="E368" s="231"/>
      <c r="F368" s="231"/>
      <c r="G368" s="231"/>
      <c r="H368" s="231"/>
      <c r="I368" s="231">
        <v>378.005</v>
      </c>
      <c r="J368" s="288">
        <f t="shared" si="34"/>
        <v>0</v>
      </c>
      <c r="K368" s="243"/>
    </row>
    <row r="369" spans="1:11" s="222" customFormat="1" ht="15.75" hidden="1" outlineLevel="2">
      <c r="A369" s="310"/>
      <c r="B369" s="302" t="s">
        <v>871</v>
      </c>
      <c r="C369" s="231">
        <f t="shared" si="38"/>
        <v>19.5</v>
      </c>
      <c r="D369" s="241">
        <f t="shared" si="35"/>
        <v>19.5</v>
      </c>
      <c r="E369" s="231"/>
      <c r="F369" s="231"/>
      <c r="G369" s="231"/>
      <c r="H369" s="231"/>
      <c r="I369" s="231">
        <v>19.5</v>
      </c>
      <c r="J369" s="288">
        <f t="shared" si="34"/>
        <v>0</v>
      </c>
      <c r="K369" s="243"/>
    </row>
    <row r="370" spans="1:11" s="222" customFormat="1" ht="15.75" hidden="1" outlineLevel="1" collapsed="1">
      <c r="A370" s="308">
        <v>7</v>
      </c>
      <c r="B370" s="304" t="s">
        <v>913</v>
      </c>
      <c r="C370" s="231">
        <f t="shared" si="38"/>
        <v>235.82</v>
      </c>
      <c r="D370" s="241"/>
      <c r="E370" s="231">
        <f>E371</f>
        <v>235.82</v>
      </c>
      <c r="F370" s="231"/>
      <c r="G370" s="231"/>
      <c r="H370" s="231"/>
      <c r="I370" s="231">
        <v>235.82</v>
      </c>
      <c r="J370" s="288">
        <f t="shared" si="34"/>
        <v>0</v>
      </c>
      <c r="K370" s="243"/>
    </row>
    <row r="371" spans="1:11" s="222" customFormat="1" ht="15.75" hidden="1" outlineLevel="1">
      <c r="A371" s="290" t="s">
        <v>62</v>
      </c>
      <c r="B371" s="304" t="s">
        <v>879</v>
      </c>
      <c r="C371" s="231">
        <f t="shared" si="38"/>
        <v>235.82</v>
      </c>
      <c r="D371" s="241"/>
      <c r="E371" s="231">
        <f>I371</f>
        <v>235.82</v>
      </c>
      <c r="F371" s="231"/>
      <c r="G371" s="231"/>
      <c r="H371" s="231"/>
      <c r="I371" s="231">
        <v>235.82</v>
      </c>
      <c r="J371" s="288">
        <f t="shared" si="34"/>
        <v>0</v>
      </c>
      <c r="K371" s="243"/>
    </row>
    <row r="372" spans="1:11" s="222" customFormat="1" ht="15.75" hidden="1" outlineLevel="2">
      <c r="A372" s="311"/>
      <c r="B372" s="302" t="s">
        <v>871</v>
      </c>
      <c r="C372" s="231">
        <f t="shared" si="38"/>
        <v>233.82</v>
      </c>
      <c r="D372" s="241">
        <f t="shared" si="35"/>
        <v>233.82</v>
      </c>
      <c r="E372" s="231"/>
      <c r="F372" s="231"/>
      <c r="G372" s="231"/>
      <c r="H372" s="231"/>
      <c r="I372" s="231">
        <v>233.82</v>
      </c>
      <c r="J372" s="288">
        <f t="shared" si="34"/>
        <v>0</v>
      </c>
      <c r="K372" s="243"/>
    </row>
    <row r="373" spans="1:11" s="222" customFormat="1" ht="15.75" hidden="1" outlineLevel="2">
      <c r="A373" s="310"/>
      <c r="B373" s="302" t="s">
        <v>871</v>
      </c>
      <c r="C373" s="231">
        <f t="shared" si="38"/>
        <v>2</v>
      </c>
      <c r="D373" s="241">
        <f t="shared" si="35"/>
        <v>2</v>
      </c>
      <c r="E373" s="231"/>
      <c r="F373" s="231"/>
      <c r="G373" s="231"/>
      <c r="H373" s="231"/>
      <c r="I373" s="231">
        <v>2</v>
      </c>
      <c r="J373" s="288">
        <f aca="true" t="shared" si="39" ref="J373:J436">I373-C373</f>
        <v>0</v>
      </c>
      <c r="K373" s="243"/>
    </row>
    <row r="374" spans="1:11" s="222" customFormat="1" ht="15.75" hidden="1" outlineLevel="1" collapsed="1">
      <c r="A374" s="308">
        <v>8</v>
      </c>
      <c r="B374" s="270" t="s">
        <v>914</v>
      </c>
      <c r="C374" s="231">
        <f t="shared" si="38"/>
        <v>799.861</v>
      </c>
      <c r="D374" s="241"/>
      <c r="E374" s="231">
        <f>E375</f>
        <v>799.861</v>
      </c>
      <c r="F374" s="231"/>
      <c r="G374" s="231"/>
      <c r="H374" s="231"/>
      <c r="I374" s="231">
        <v>799.861</v>
      </c>
      <c r="J374" s="288">
        <f t="shared" si="39"/>
        <v>0</v>
      </c>
      <c r="K374" s="243"/>
    </row>
    <row r="375" spans="1:11" s="222" customFormat="1" ht="15.75" hidden="1" outlineLevel="1">
      <c r="A375" s="290" t="s">
        <v>62</v>
      </c>
      <c r="B375" s="304" t="s">
        <v>879</v>
      </c>
      <c r="C375" s="231">
        <f t="shared" si="38"/>
        <v>799.861</v>
      </c>
      <c r="D375" s="241"/>
      <c r="E375" s="231">
        <f>I375</f>
        <v>799.861</v>
      </c>
      <c r="F375" s="231"/>
      <c r="G375" s="231"/>
      <c r="H375" s="231"/>
      <c r="I375" s="231">
        <v>799.861</v>
      </c>
      <c r="J375" s="288">
        <f t="shared" si="39"/>
        <v>0</v>
      </c>
      <c r="K375" s="243"/>
    </row>
    <row r="376" spans="1:11" s="222" customFormat="1" ht="15.75" hidden="1" outlineLevel="2">
      <c r="A376" s="311"/>
      <c r="B376" s="302" t="s">
        <v>871</v>
      </c>
      <c r="C376" s="231">
        <f t="shared" si="38"/>
        <v>662.061</v>
      </c>
      <c r="D376" s="241">
        <f aca="true" t="shared" si="40" ref="D376:D437">I376</f>
        <v>662.061</v>
      </c>
      <c r="E376" s="231"/>
      <c r="F376" s="231"/>
      <c r="G376" s="231"/>
      <c r="H376" s="231"/>
      <c r="I376" s="231">
        <v>662.061</v>
      </c>
      <c r="J376" s="288">
        <f t="shared" si="39"/>
        <v>0</v>
      </c>
      <c r="K376" s="243"/>
    </row>
    <row r="377" spans="1:11" s="222" customFormat="1" ht="15.75" hidden="1" outlineLevel="2">
      <c r="A377" s="310"/>
      <c r="B377" s="302" t="s">
        <v>871</v>
      </c>
      <c r="C377" s="231">
        <f t="shared" si="38"/>
        <v>137.8</v>
      </c>
      <c r="D377" s="241">
        <f t="shared" si="40"/>
        <v>137.8</v>
      </c>
      <c r="E377" s="231"/>
      <c r="F377" s="231"/>
      <c r="G377" s="231"/>
      <c r="H377" s="231"/>
      <c r="I377" s="231">
        <v>137.8</v>
      </c>
      <c r="J377" s="288">
        <f t="shared" si="39"/>
        <v>0</v>
      </c>
      <c r="K377" s="243"/>
    </row>
    <row r="378" spans="1:11" s="222" customFormat="1" ht="15.75" hidden="1" outlineLevel="1" collapsed="1">
      <c r="A378" s="308">
        <v>9</v>
      </c>
      <c r="B378" s="295" t="s">
        <v>915</v>
      </c>
      <c r="C378" s="231">
        <f t="shared" si="38"/>
        <v>317.711222</v>
      </c>
      <c r="D378" s="241"/>
      <c r="E378" s="231">
        <f>I378</f>
        <v>317.711222</v>
      </c>
      <c r="F378" s="231"/>
      <c r="G378" s="231"/>
      <c r="H378" s="231"/>
      <c r="I378" s="231">
        <v>317.711222</v>
      </c>
      <c r="J378" s="288">
        <f t="shared" si="39"/>
        <v>0</v>
      </c>
      <c r="K378" s="243"/>
    </row>
    <row r="379" spans="1:11" s="222" customFormat="1" ht="15.75" hidden="1" outlineLevel="1">
      <c r="A379" s="290" t="s">
        <v>62</v>
      </c>
      <c r="B379" s="291" t="s">
        <v>879</v>
      </c>
      <c r="C379" s="231">
        <f t="shared" si="38"/>
        <v>317.711222</v>
      </c>
      <c r="D379" s="241"/>
      <c r="E379" s="231">
        <f>I379</f>
        <v>317.711222</v>
      </c>
      <c r="F379" s="231"/>
      <c r="G379" s="231"/>
      <c r="H379" s="231"/>
      <c r="I379" s="231">
        <v>317.711222</v>
      </c>
      <c r="J379" s="288">
        <f t="shared" si="39"/>
        <v>0</v>
      </c>
      <c r="K379" s="243"/>
    </row>
    <row r="380" spans="1:11" s="222" customFormat="1" ht="15.75" hidden="1" outlineLevel="2">
      <c r="A380" s="308"/>
      <c r="B380" s="302" t="s">
        <v>871</v>
      </c>
      <c r="C380" s="231">
        <f t="shared" si="38"/>
        <v>317.711222</v>
      </c>
      <c r="D380" s="241">
        <f t="shared" si="40"/>
        <v>317.711222</v>
      </c>
      <c r="E380" s="231"/>
      <c r="F380" s="231"/>
      <c r="G380" s="231"/>
      <c r="H380" s="231"/>
      <c r="I380" s="231">
        <v>317.711222</v>
      </c>
      <c r="J380" s="288">
        <f t="shared" si="39"/>
        <v>0</v>
      </c>
      <c r="K380" s="243"/>
    </row>
    <row r="381" spans="1:11" s="222" customFormat="1" ht="15.75" hidden="1" outlineLevel="1" collapsed="1">
      <c r="A381" s="308">
        <v>10</v>
      </c>
      <c r="B381" s="295" t="s">
        <v>916</v>
      </c>
      <c r="C381" s="231">
        <f t="shared" si="38"/>
        <v>304.486</v>
      </c>
      <c r="D381" s="231">
        <f>D384+D385</f>
        <v>32.506</v>
      </c>
      <c r="E381" s="231">
        <f>E384+E385</f>
        <v>271.98</v>
      </c>
      <c r="F381" s="231"/>
      <c r="G381" s="231"/>
      <c r="H381" s="231"/>
      <c r="I381" s="231">
        <v>304.486</v>
      </c>
      <c r="J381" s="288">
        <f t="shared" si="39"/>
        <v>0</v>
      </c>
      <c r="K381" s="243"/>
    </row>
    <row r="382" spans="1:11" s="222" customFormat="1" ht="15.75" hidden="1" outlineLevel="2">
      <c r="A382" s="308"/>
      <c r="B382" s="291" t="s">
        <v>868</v>
      </c>
      <c r="C382" s="231">
        <f t="shared" si="38"/>
        <v>32.506</v>
      </c>
      <c r="D382" s="241">
        <f t="shared" si="40"/>
        <v>32.506</v>
      </c>
      <c r="E382" s="231"/>
      <c r="F382" s="231"/>
      <c r="G382" s="231"/>
      <c r="H382" s="231"/>
      <c r="I382" s="231">
        <v>32.506</v>
      </c>
      <c r="J382" s="288">
        <f t="shared" si="39"/>
        <v>0</v>
      </c>
      <c r="K382" s="243"/>
    </row>
    <row r="383" spans="1:11" s="222" customFormat="1" ht="15.75" hidden="1" outlineLevel="2">
      <c r="A383" s="308"/>
      <c r="B383" s="291" t="s">
        <v>890</v>
      </c>
      <c r="C383" s="231">
        <f t="shared" si="38"/>
        <v>32.506</v>
      </c>
      <c r="D383" s="241">
        <f t="shared" si="40"/>
        <v>32.506</v>
      </c>
      <c r="E383" s="231"/>
      <c r="F383" s="231"/>
      <c r="G383" s="231"/>
      <c r="H383" s="231"/>
      <c r="I383" s="231">
        <v>32.506</v>
      </c>
      <c r="J383" s="288">
        <f t="shared" si="39"/>
        <v>0</v>
      </c>
      <c r="K383" s="243"/>
    </row>
    <row r="384" spans="1:11" s="222" customFormat="1" ht="15.75" hidden="1" outlineLevel="1" collapsed="1">
      <c r="A384" s="290" t="s">
        <v>62</v>
      </c>
      <c r="B384" s="313" t="s">
        <v>888</v>
      </c>
      <c r="C384" s="231">
        <f t="shared" si="38"/>
        <v>32.506</v>
      </c>
      <c r="D384" s="241">
        <f t="shared" si="40"/>
        <v>32.506</v>
      </c>
      <c r="E384" s="231"/>
      <c r="F384" s="231"/>
      <c r="G384" s="231"/>
      <c r="H384" s="231"/>
      <c r="I384" s="231">
        <v>32.506</v>
      </c>
      <c r="J384" s="288">
        <f t="shared" si="39"/>
        <v>0</v>
      </c>
      <c r="K384" s="243"/>
    </row>
    <row r="385" spans="1:11" s="222" customFormat="1" ht="15.75" hidden="1" outlineLevel="1">
      <c r="A385" s="290" t="s">
        <v>62</v>
      </c>
      <c r="B385" s="291" t="s">
        <v>879</v>
      </c>
      <c r="C385" s="231">
        <f t="shared" si="38"/>
        <v>271.98</v>
      </c>
      <c r="D385" s="241"/>
      <c r="E385" s="231">
        <f>I385</f>
        <v>271.98</v>
      </c>
      <c r="F385" s="231"/>
      <c r="G385" s="231"/>
      <c r="H385" s="231"/>
      <c r="I385" s="231">
        <v>271.98</v>
      </c>
      <c r="J385" s="288">
        <f t="shared" si="39"/>
        <v>0</v>
      </c>
      <c r="K385" s="243"/>
    </row>
    <row r="386" spans="1:11" s="222" customFormat="1" ht="15.75" hidden="1" outlineLevel="2" collapsed="1">
      <c r="A386" s="311"/>
      <c r="B386" s="302" t="s">
        <v>871</v>
      </c>
      <c r="C386" s="231">
        <f t="shared" si="38"/>
        <v>267.98</v>
      </c>
      <c r="D386" s="241">
        <f t="shared" si="40"/>
        <v>267.98</v>
      </c>
      <c r="E386" s="231"/>
      <c r="F386" s="231"/>
      <c r="G386" s="231"/>
      <c r="H386" s="231"/>
      <c r="I386" s="231">
        <v>267.98</v>
      </c>
      <c r="J386" s="288">
        <f t="shared" si="39"/>
        <v>0</v>
      </c>
      <c r="K386" s="243"/>
    </row>
    <row r="387" spans="1:11" s="222" customFormat="1" ht="15.75" hidden="1" outlineLevel="2">
      <c r="A387" s="310"/>
      <c r="B387" s="302" t="s">
        <v>871</v>
      </c>
      <c r="C387" s="231">
        <f t="shared" si="38"/>
        <v>4</v>
      </c>
      <c r="D387" s="241">
        <f t="shared" si="40"/>
        <v>4</v>
      </c>
      <c r="E387" s="231"/>
      <c r="F387" s="231"/>
      <c r="G387" s="231"/>
      <c r="H387" s="231"/>
      <c r="I387" s="231">
        <v>4</v>
      </c>
      <c r="J387" s="288">
        <f t="shared" si="39"/>
        <v>0</v>
      </c>
      <c r="K387" s="243"/>
    </row>
    <row r="388" spans="1:11" s="222" customFormat="1" ht="15.75" hidden="1" outlineLevel="1" collapsed="1">
      <c r="A388" s="308">
        <v>11</v>
      </c>
      <c r="B388" s="270" t="s">
        <v>917</v>
      </c>
      <c r="C388" s="231">
        <f t="shared" si="38"/>
        <v>358</v>
      </c>
      <c r="D388" s="241"/>
      <c r="E388" s="231">
        <f>I388</f>
        <v>358</v>
      </c>
      <c r="F388" s="231"/>
      <c r="G388" s="231"/>
      <c r="H388" s="231"/>
      <c r="I388" s="309">
        <v>358</v>
      </c>
      <c r="J388" s="288">
        <f t="shared" si="39"/>
        <v>0</v>
      </c>
      <c r="K388" s="243"/>
    </row>
    <row r="389" spans="1:11" s="222" customFormat="1" ht="15.75" hidden="1" outlineLevel="1">
      <c r="A389" s="290" t="s">
        <v>62</v>
      </c>
      <c r="B389" s="304" t="s">
        <v>879</v>
      </c>
      <c r="C389" s="231">
        <f t="shared" si="38"/>
        <v>358</v>
      </c>
      <c r="D389" s="241"/>
      <c r="E389" s="231">
        <f>I389</f>
        <v>358</v>
      </c>
      <c r="F389" s="231"/>
      <c r="G389" s="231"/>
      <c r="H389" s="231"/>
      <c r="I389" s="309">
        <v>358</v>
      </c>
      <c r="J389" s="288">
        <f t="shared" si="39"/>
        <v>0</v>
      </c>
      <c r="K389" s="243"/>
    </row>
    <row r="390" spans="1:11" s="222" customFormat="1" ht="15.75" hidden="1" outlineLevel="2">
      <c r="A390" s="308"/>
      <c r="B390" s="302" t="s">
        <v>871</v>
      </c>
      <c r="C390" s="231">
        <f t="shared" si="38"/>
        <v>358</v>
      </c>
      <c r="D390" s="241">
        <f t="shared" si="40"/>
        <v>358</v>
      </c>
      <c r="E390" s="231"/>
      <c r="F390" s="231"/>
      <c r="G390" s="231"/>
      <c r="H390" s="231"/>
      <c r="I390" s="309">
        <v>358</v>
      </c>
      <c r="J390" s="288">
        <f t="shared" si="39"/>
        <v>0</v>
      </c>
      <c r="K390" s="243"/>
    </row>
    <row r="391" spans="1:11" s="222" customFormat="1" ht="15.75" hidden="1" outlineLevel="1" collapsed="1">
      <c r="A391" s="308">
        <v>12</v>
      </c>
      <c r="B391" s="295" t="s">
        <v>918</v>
      </c>
      <c r="C391" s="231">
        <f t="shared" si="38"/>
        <v>331.125728</v>
      </c>
      <c r="D391" s="241">
        <f>D392+D395</f>
        <v>122.159728</v>
      </c>
      <c r="E391" s="241">
        <f>E392+E395</f>
        <v>208.966</v>
      </c>
      <c r="F391" s="241">
        <f>F392+F395</f>
        <v>0</v>
      </c>
      <c r="G391" s="241">
        <f>G392+G395</f>
        <v>0</v>
      </c>
      <c r="H391" s="231"/>
      <c r="I391" s="309">
        <v>331.125728</v>
      </c>
      <c r="J391" s="288">
        <f t="shared" si="39"/>
        <v>0</v>
      </c>
      <c r="K391" s="243"/>
    </row>
    <row r="392" spans="1:11" s="222" customFormat="1" ht="15.75" hidden="1" outlineLevel="1">
      <c r="A392" s="290" t="s">
        <v>62</v>
      </c>
      <c r="B392" s="291" t="s">
        <v>868</v>
      </c>
      <c r="C392" s="231">
        <f t="shared" si="38"/>
        <v>122.159728</v>
      </c>
      <c r="D392" s="241">
        <f>I392</f>
        <v>122.159728</v>
      </c>
      <c r="E392" s="231"/>
      <c r="F392" s="231"/>
      <c r="G392" s="231"/>
      <c r="H392" s="231"/>
      <c r="I392" s="309">
        <v>122.159728</v>
      </c>
      <c r="J392" s="288">
        <f t="shared" si="39"/>
        <v>0</v>
      </c>
      <c r="K392" s="243"/>
    </row>
    <row r="393" spans="1:11" s="222" customFormat="1" ht="15.75" hidden="1" outlineLevel="2">
      <c r="A393" s="308"/>
      <c r="B393" s="291" t="s">
        <v>870</v>
      </c>
      <c r="C393" s="231">
        <f t="shared" si="38"/>
        <v>244.319456</v>
      </c>
      <c r="D393" s="241">
        <f t="shared" si="40"/>
        <v>122.159728</v>
      </c>
      <c r="E393" s="231">
        <f>I393</f>
        <v>122.159728</v>
      </c>
      <c r="F393" s="231"/>
      <c r="G393" s="231"/>
      <c r="H393" s="231"/>
      <c r="I393" s="309">
        <v>122.159728</v>
      </c>
      <c r="J393" s="288">
        <f t="shared" si="39"/>
        <v>-122.159728</v>
      </c>
      <c r="K393" s="243"/>
    </row>
    <row r="394" spans="1:11" s="222" customFormat="1" ht="15.75" hidden="1" outlineLevel="2">
      <c r="A394" s="310"/>
      <c r="B394" s="302" t="s">
        <v>871</v>
      </c>
      <c r="C394" s="231">
        <f t="shared" si="38"/>
        <v>244.319456</v>
      </c>
      <c r="D394" s="241">
        <f t="shared" si="40"/>
        <v>122.159728</v>
      </c>
      <c r="E394" s="231">
        <f>I394</f>
        <v>122.159728</v>
      </c>
      <c r="F394" s="231"/>
      <c r="G394" s="231"/>
      <c r="H394" s="231"/>
      <c r="I394" s="309">
        <v>122.159728</v>
      </c>
      <c r="J394" s="288">
        <f t="shared" si="39"/>
        <v>-122.159728</v>
      </c>
      <c r="K394" s="243"/>
    </row>
    <row r="395" spans="1:11" s="222" customFormat="1" ht="15.75" hidden="1" outlineLevel="1" collapsed="1">
      <c r="A395" s="290" t="s">
        <v>62</v>
      </c>
      <c r="B395" s="291" t="s">
        <v>879</v>
      </c>
      <c r="C395" s="231">
        <f t="shared" si="38"/>
        <v>208.966</v>
      </c>
      <c r="D395" s="241"/>
      <c r="E395" s="231">
        <f>I395</f>
        <v>208.966</v>
      </c>
      <c r="F395" s="231"/>
      <c r="G395" s="231"/>
      <c r="H395" s="231"/>
      <c r="I395" s="309">
        <v>208.966</v>
      </c>
      <c r="J395" s="288">
        <f t="shared" si="39"/>
        <v>0</v>
      </c>
      <c r="K395" s="243"/>
    </row>
    <row r="396" spans="1:11" s="222" customFormat="1" ht="15.75" hidden="1" outlineLevel="2">
      <c r="A396" s="311"/>
      <c r="B396" s="302" t="s">
        <v>871</v>
      </c>
      <c r="C396" s="231">
        <f t="shared" si="38"/>
        <v>390.732</v>
      </c>
      <c r="D396" s="241">
        <f t="shared" si="40"/>
        <v>195.366</v>
      </c>
      <c r="E396" s="231">
        <f>I396</f>
        <v>195.366</v>
      </c>
      <c r="F396" s="231"/>
      <c r="G396" s="231"/>
      <c r="H396" s="231"/>
      <c r="I396" s="309">
        <v>195.366</v>
      </c>
      <c r="J396" s="288">
        <f t="shared" si="39"/>
        <v>-195.366</v>
      </c>
      <c r="K396" s="243"/>
    </row>
    <row r="397" spans="1:11" s="222" customFormat="1" ht="15.75" hidden="1" outlineLevel="2">
      <c r="A397" s="310"/>
      <c r="B397" s="302" t="s">
        <v>871</v>
      </c>
      <c r="C397" s="231">
        <f t="shared" si="38"/>
        <v>27.2</v>
      </c>
      <c r="D397" s="241">
        <f t="shared" si="40"/>
        <v>13.6</v>
      </c>
      <c r="E397" s="231">
        <f>I397</f>
        <v>13.6</v>
      </c>
      <c r="F397" s="231"/>
      <c r="G397" s="231"/>
      <c r="H397" s="231"/>
      <c r="I397" s="309">
        <v>13.6</v>
      </c>
      <c r="J397" s="288">
        <f t="shared" si="39"/>
        <v>-13.6</v>
      </c>
      <c r="K397" s="243"/>
    </row>
    <row r="398" spans="1:11" s="222" customFormat="1" ht="15.75" hidden="1" outlineLevel="1" collapsed="1">
      <c r="A398" s="308">
        <v>13</v>
      </c>
      <c r="B398" s="270" t="s">
        <v>919</v>
      </c>
      <c r="C398" s="231">
        <f t="shared" si="38"/>
        <v>1215.830726</v>
      </c>
      <c r="D398" s="241"/>
      <c r="E398" s="231">
        <f>E399</f>
        <v>1215.830726</v>
      </c>
      <c r="F398" s="231"/>
      <c r="G398" s="231"/>
      <c r="H398" s="231"/>
      <c r="I398" s="309">
        <v>1215.830726</v>
      </c>
      <c r="J398" s="288">
        <f t="shared" si="39"/>
        <v>0</v>
      </c>
      <c r="K398" s="243"/>
    </row>
    <row r="399" spans="1:11" s="222" customFormat="1" ht="15.75" hidden="1" outlineLevel="1">
      <c r="A399" s="290" t="s">
        <v>62</v>
      </c>
      <c r="B399" s="304" t="s">
        <v>879</v>
      </c>
      <c r="C399" s="231">
        <f t="shared" si="38"/>
        <v>1215.830726</v>
      </c>
      <c r="D399" s="241"/>
      <c r="E399" s="231">
        <f>I399</f>
        <v>1215.830726</v>
      </c>
      <c r="F399" s="231"/>
      <c r="G399" s="231"/>
      <c r="H399" s="231"/>
      <c r="I399" s="309">
        <v>1215.830726</v>
      </c>
      <c r="J399" s="288">
        <f t="shared" si="39"/>
        <v>0</v>
      </c>
      <c r="K399" s="243"/>
    </row>
    <row r="400" spans="1:11" s="222" customFormat="1" ht="15.75" hidden="1" outlineLevel="2">
      <c r="A400" s="308"/>
      <c r="B400" s="302" t="s">
        <v>871</v>
      </c>
      <c r="C400" s="231">
        <f t="shared" si="38"/>
        <v>1215.830726</v>
      </c>
      <c r="D400" s="241">
        <f t="shared" si="40"/>
        <v>1215.830726</v>
      </c>
      <c r="E400" s="231"/>
      <c r="F400" s="231"/>
      <c r="G400" s="231"/>
      <c r="H400" s="231"/>
      <c r="I400" s="309">
        <v>1215.830726</v>
      </c>
      <c r="J400" s="288">
        <f t="shared" si="39"/>
        <v>0</v>
      </c>
      <c r="K400" s="243"/>
    </row>
    <row r="401" spans="1:11" s="222" customFormat="1" ht="15.75" hidden="1" outlineLevel="1" collapsed="1">
      <c r="A401" s="308">
        <v>14</v>
      </c>
      <c r="B401" s="295" t="s">
        <v>920</v>
      </c>
      <c r="C401" s="231">
        <f t="shared" si="38"/>
        <v>1080</v>
      </c>
      <c r="D401" s="241">
        <f t="shared" si="40"/>
        <v>1080</v>
      </c>
      <c r="E401" s="231"/>
      <c r="F401" s="231"/>
      <c r="G401" s="231"/>
      <c r="H401" s="231"/>
      <c r="I401" s="309">
        <v>1080</v>
      </c>
      <c r="J401" s="288">
        <f t="shared" si="39"/>
        <v>0</v>
      </c>
      <c r="K401" s="243"/>
    </row>
    <row r="402" spans="1:11" s="222" customFormat="1" ht="15.75" hidden="1" outlineLevel="1">
      <c r="A402" s="290" t="s">
        <v>62</v>
      </c>
      <c r="B402" s="291" t="s">
        <v>868</v>
      </c>
      <c r="C402" s="231">
        <f t="shared" si="38"/>
        <v>1080</v>
      </c>
      <c r="D402" s="241">
        <f t="shared" si="40"/>
        <v>1080</v>
      </c>
      <c r="E402" s="231"/>
      <c r="F402" s="231"/>
      <c r="G402" s="231"/>
      <c r="H402" s="231"/>
      <c r="I402" s="309">
        <v>1080</v>
      </c>
      <c r="J402" s="288">
        <f t="shared" si="39"/>
        <v>0</v>
      </c>
      <c r="K402" s="243"/>
    </row>
    <row r="403" spans="1:11" s="222" customFormat="1" ht="15.75" hidden="1" outlineLevel="2">
      <c r="A403" s="308"/>
      <c r="B403" s="291" t="s">
        <v>870</v>
      </c>
      <c r="C403" s="231">
        <f t="shared" si="38"/>
        <v>1080</v>
      </c>
      <c r="D403" s="241">
        <f t="shared" si="40"/>
        <v>1080</v>
      </c>
      <c r="E403" s="231"/>
      <c r="F403" s="231"/>
      <c r="G403" s="231"/>
      <c r="H403" s="231"/>
      <c r="I403" s="309">
        <v>1080</v>
      </c>
      <c r="J403" s="288">
        <f t="shared" si="39"/>
        <v>0</v>
      </c>
      <c r="K403" s="243"/>
    </row>
    <row r="404" spans="1:11" s="222" customFormat="1" ht="15.75" hidden="1" outlineLevel="2">
      <c r="A404" s="308"/>
      <c r="B404" s="291" t="s">
        <v>870</v>
      </c>
      <c r="C404" s="231">
        <f t="shared" si="38"/>
        <v>1080</v>
      </c>
      <c r="D404" s="241">
        <f t="shared" si="40"/>
        <v>1080</v>
      </c>
      <c r="E404" s="231"/>
      <c r="F404" s="231"/>
      <c r="G404" s="231"/>
      <c r="H404" s="231"/>
      <c r="I404" s="309">
        <v>1080</v>
      </c>
      <c r="J404" s="288">
        <f t="shared" si="39"/>
        <v>0</v>
      </c>
      <c r="K404" s="243"/>
    </row>
    <row r="405" spans="1:11" s="222" customFormat="1" ht="15.75" hidden="1" outlineLevel="1" collapsed="1">
      <c r="A405" s="308">
        <v>15</v>
      </c>
      <c r="B405" s="270" t="s">
        <v>921</v>
      </c>
      <c r="C405" s="231">
        <f t="shared" si="38"/>
        <v>1296</v>
      </c>
      <c r="D405" s="241"/>
      <c r="E405" s="231">
        <f>I405</f>
        <v>1296</v>
      </c>
      <c r="F405" s="231"/>
      <c r="G405" s="231"/>
      <c r="H405" s="231"/>
      <c r="I405" s="309">
        <v>1296</v>
      </c>
      <c r="J405" s="288">
        <f t="shared" si="39"/>
        <v>0</v>
      </c>
      <c r="K405" s="243"/>
    </row>
    <row r="406" spans="1:11" s="222" customFormat="1" ht="15.75" hidden="1" outlineLevel="1">
      <c r="A406" s="290" t="s">
        <v>62</v>
      </c>
      <c r="B406" s="304" t="s">
        <v>879</v>
      </c>
      <c r="C406" s="231">
        <f t="shared" si="38"/>
        <v>1296</v>
      </c>
      <c r="D406" s="241"/>
      <c r="E406" s="231">
        <f>I406</f>
        <v>1296</v>
      </c>
      <c r="F406" s="231"/>
      <c r="G406" s="231"/>
      <c r="H406" s="231"/>
      <c r="I406" s="309">
        <v>1296</v>
      </c>
      <c r="J406" s="288">
        <f t="shared" si="39"/>
        <v>0</v>
      </c>
      <c r="K406" s="243"/>
    </row>
    <row r="407" spans="1:11" s="222" customFormat="1" ht="15.75" hidden="1" outlineLevel="2">
      <c r="A407" s="308"/>
      <c r="B407" s="302" t="s">
        <v>871</v>
      </c>
      <c r="C407" s="231">
        <f t="shared" si="38"/>
        <v>1296</v>
      </c>
      <c r="D407" s="241">
        <f t="shared" si="40"/>
        <v>1296</v>
      </c>
      <c r="E407" s="231"/>
      <c r="F407" s="231"/>
      <c r="G407" s="231"/>
      <c r="H407" s="231"/>
      <c r="I407" s="309">
        <v>1296</v>
      </c>
      <c r="J407" s="288">
        <f t="shared" si="39"/>
        <v>0</v>
      </c>
      <c r="K407" s="243"/>
    </row>
    <row r="408" spans="1:11" s="222" customFormat="1" ht="15.75" hidden="1" outlineLevel="1" collapsed="1">
      <c r="A408" s="308">
        <v>16</v>
      </c>
      <c r="B408" s="270" t="s">
        <v>922</v>
      </c>
      <c r="C408" s="231">
        <f t="shared" si="38"/>
        <v>310.9956</v>
      </c>
      <c r="D408" s="231">
        <f>D409+D414</f>
        <v>83.4756</v>
      </c>
      <c r="E408" s="231">
        <f>E409+E414</f>
        <v>227.52</v>
      </c>
      <c r="F408" s="231"/>
      <c r="G408" s="231"/>
      <c r="H408" s="231"/>
      <c r="I408" s="309">
        <v>310.9956</v>
      </c>
      <c r="J408" s="288">
        <f t="shared" si="39"/>
        <v>0</v>
      </c>
      <c r="K408" s="243"/>
    </row>
    <row r="409" spans="1:11" s="222" customFormat="1" ht="15.75" hidden="1" outlineLevel="1">
      <c r="A409" s="290" t="s">
        <v>62</v>
      </c>
      <c r="B409" s="304" t="s">
        <v>868</v>
      </c>
      <c r="C409" s="231">
        <f t="shared" si="38"/>
        <v>83.4756</v>
      </c>
      <c r="D409" s="241">
        <f t="shared" si="40"/>
        <v>83.4756</v>
      </c>
      <c r="E409" s="231"/>
      <c r="F409" s="231"/>
      <c r="G409" s="231"/>
      <c r="H409" s="231"/>
      <c r="I409" s="309">
        <v>83.4756</v>
      </c>
      <c r="J409" s="288">
        <f t="shared" si="39"/>
        <v>0</v>
      </c>
      <c r="K409" s="243"/>
    </row>
    <row r="410" spans="1:11" s="222" customFormat="1" ht="15.75" hidden="1" outlineLevel="2">
      <c r="A410" s="308"/>
      <c r="B410" s="304" t="s">
        <v>890</v>
      </c>
      <c r="C410" s="231">
        <f t="shared" si="38"/>
        <v>13.4756</v>
      </c>
      <c r="D410" s="241">
        <f t="shared" si="40"/>
        <v>13.4756</v>
      </c>
      <c r="E410" s="231"/>
      <c r="F410" s="231"/>
      <c r="G410" s="231"/>
      <c r="H410" s="231"/>
      <c r="I410" s="309">
        <v>13.4756</v>
      </c>
      <c r="J410" s="288">
        <f t="shared" si="39"/>
        <v>0</v>
      </c>
      <c r="K410" s="243"/>
    </row>
    <row r="411" spans="1:11" s="222" customFormat="1" ht="15.75" hidden="1" outlineLevel="2">
      <c r="A411" s="6"/>
      <c r="B411" s="314" t="s">
        <v>891</v>
      </c>
      <c r="C411" s="231">
        <f t="shared" si="38"/>
        <v>13.4756</v>
      </c>
      <c r="D411" s="241">
        <f t="shared" si="40"/>
        <v>13.4756</v>
      </c>
      <c r="E411" s="231"/>
      <c r="F411" s="231"/>
      <c r="G411" s="231"/>
      <c r="H411" s="231"/>
      <c r="I411" s="309">
        <v>13.4756</v>
      </c>
      <c r="J411" s="288">
        <f t="shared" si="39"/>
        <v>0</v>
      </c>
      <c r="K411" s="243"/>
    </row>
    <row r="412" spans="1:11" s="222" customFormat="1" ht="15.75" hidden="1" outlineLevel="2">
      <c r="A412" s="308"/>
      <c r="B412" s="304" t="s">
        <v>870</v>
      </c>
      <c r="C412" s="231">
        <f t="shared" si="38"/>
        <v>70</v>
      </c>
      <c r="D412" s="241">
        <f t="shared" si="40"/>
        <v>70</v>
      </c>
      <c r="E412" s="231"/>
      <c r="F412" s="231"/>
      <c r="G412" s="231"/>
      <c r="H412" s="231"/>
      <c r="I412" s="309">
        <v>70</v>
      </c>
      <c r="J412" s="288">
        <f t="shared" si="39"/>
        <v>0</v>
      </c>
      <c r="K412" s="243"/>
    </row>
    <row r="413" spans="1:11" s="222" customFormat="1" ht="15.75" hidden="1" outlineLevel="2">
      <c r="A413" s="310"/>
      <c r="B413" s="302" t="s">
        <v>871</v>
      </c>
      <c r="C413" s="231">
        <f t="shared" si="38"/>
        <v>70</v>
      </c>
      <c r="D413" s="241">
        <f t="shared" si="40"/>
        <v>70</v>
      </c>
      <c r="E413" s="231"/>
      <c r="F413" s="231"/>
      <c r="G413" s="231"/>
      <c r="H413" s="231"/>
      <c r="I413" s="309">
        <v>70</v>
      </c>
      <c r="J413" s="288">
        <f t="shared" si="39"/>
        <v>0</v>
      </c>
      <c r="K413" s="243"/>
    </row>
    <row r="414" spans="1:11" s="222" customFormat="1" ht="15.75" hidden="1" outlineLevel="1" collapsed="1">
      <c r="A414" s="290" t="s">
        <v>62</v>
      </c>
      <c r="B414" s="304" t="s">
        <v>879</v>
      </c>
      <c r="C414" s="231">
        <f t="shared" si="38"/>
        <v>227.52</v>
      </c>
      <c r="D414" s="241"/>
      <c r="E414" s="231">
        <f>I414</f>
        <v>227.52</v>
      </c>
      <c r="F414" s="231"/>
      <c r="G414" s="231"/>
      <c r="H414" s="231"/>
      <c r="I414" s="309">
        <v>227.52</v>
      </c>
      <c r="J414" s="288">
        <f t="shared" si="39"/>
        <v>0</v>
      </c>
      <c r="K414" s="243"/>
    </row>
    <row r="415" spans="1:11" s="222" customFormat="1" ht="15.75" hidden="1" outlineLevel="2">
      <c r="A415" s="308"/>
      <c r="B415" s="302" t="s">
        <v>871</v>
      </c>
      <c r="C415" s="231">
        <f t="shared" si="38"/>
        <v>209.82</v>
      </c>
      <c r="D415" s="241">
        <f t="shared" si="40"/>
        <v>209.82</v>
      </c>
      <c r="E415" s="231"/>
      <c r="F415" s="231"/>
      <c r="G415" s="231"/>
      <c r="H415" s="231"/>
      <c r="I415" s="309">
        <v>209.82</v>
      </c>
      <c r="J415" s="288">
        <f t="shared" si="39"/>
        <v>0</v>
      </c>
      <c r="K415" s="243"/>
    </row>
    <row r="416" spans="1:11" s="222" customFormat="1" ht="19.5" customHeight="1" hidden="1" outlineLevel="2">
      <c r="A416" s="308"/>
      <c r="B416" s="302" t="s">
        <v>871</v>
      </c>
      <c r="C416" s="231">
        <f t="shared" si="38"/>
        <v>17.7</v>
      </c>
      <c r="D416" s="241">
        <f t="shared" si="40"/>
        <v>17.7</v>
      </c>
      <c r="E416" s="231"/>
      <c r="F416" s="231"/>
      <c r="G416" s="231"/>
      <c r="H416" s="231"/>
      <c r="I416" s="309">
        <v>17.7</v>
      </c>
      <c r="J416" s="288">
        <f t="shared" si="39"/>
        <v>0</v>
      </c>
      <c r="K416" s="243"/>
    </row>
    <row r="417" spans="1:11" s="222" customFormat="1" ht="15.75" hidden="1" outlineLevel="1" collapsed="1">
      <c r="A417" s="308">
        <v>17</v>
      </c>
      <c r="B417" s="295" t="s">
        <v>128</v>
      </c>
      <c r="C417" s="231">
        <f t="shared" si="38"/>
        <v>353.076256</v>
      </c>
      <c r="D417" s="231">
        <f>D419+D422+D423</f>
        <v>169.856256</v>
      </c>
      <c r="E417" s="231">
        <f>E419+E422+E423</f>
        <v>183.22</v>
      </c>
      <c r="F417" s="231"/>
      <c r="G417" s="231"/>
      <c r="H417" s="231"/>
      <c r="I417" s="309">
        <v>353.076256</v>
      </c>
      <c r="J417" s="288">
        <f t="shared" si="39"/>
        <v>0</v>
      </c>
      <c r="K417" s="243"/>
    </row>
    <row r="418" spans="1:11" s="222" customFormat="1" ht="15.75" hidden="1" outlineLevel="2">
      <c r="A418" s="308"/>
      <c r="B418" s="291" t="s">
        <v>868</v>
      </c>
      <c r="C418" s="231">
        <f t="shared" si="38"/>
        <v>169.856256</v>
      </c>
      <c r="D418" s="241">
        <f t="shared" si="40"/>
        <v>169.856256</v>
      </c>
      <c r="E418" s="231"/>
      <c r="F418" s="231"/>
      <c r="G418" s="231"/>
      <c r="H418" s="231"/>
      <c r="I418" s="309">
        <v>169.856256</v>
      </c>
      <c r="J418" s="288">
        <f t="shared" si="39"/>
        <v>0</v>
      </c>
      <c r="K418" s="243"/>
    </row>
    <row r="419" spans="1:11" s="222" customFormat="1" ht="15.75" hidden="1" outlineLevel="1" collapsed="1">
      <c r="A419" s="290" t="s">
        <v>62</v>
      </c>
      <c r="B419" s="291" t="s">
        <v>890</v>
      </c>
      <c r="C419" s="231">
        <f t="shared" si="38"/>
        <v>11.5</v>
      </c>
      <c r="D419" s="241">
        <f t="shared" si="40"/>
        <v>11.5</v>
      </c>
      <c r="E419" s="231"/>
      <c r="F419" s="231"/>
      <c r="G419" s="231"/>
      <c r="H419" s="231"/>
      <c r="I419" s="309">
        <v>11.5</v>
      </c>
      <c r="J419" s="288">
        <f t="shared" si="39"/>
        <v>0</v>
      </c>
      <c r="K419" s="243"/>
    </row>
    <row r="420" spans="1:11" s="222" customFormat="1" ht="15.75" hidden="1" outlineLevel="2">
      <c r="A420" s="311"/>
      <c r="B420" s="314" t="s">
        <v>891</v>
      </c>
      <c r="C420" s="231">
        <f aca="true" t="shared" si="41" ref="C420:C425">D420+E420+F420</f>
        <v>11.5</v>
      </c>
      <c r="D420" s="241">
        <f t="shared" si="40"/>
        <v>11.5</v>
      </c>
      <c r="E420" s="231"/>
      <c r="F420" s="231"/>
      <c r="G420" s="231"/>
      <c r="H420" s="231"/>
      <c r="I420" s="309">
        <v>11.5</v>
      </c>
      <c r="J420" s="288">
        <f t="shared" si="39"/>
        <v>0</v>
      </c>
      <c r="K420" s="243"/>
    </row>
    <row r="421" spans="1:11" s="222" customFormat="1" ht="15.75" hidden="1" outlineLevel="2">
      <c r="A421" s="308"/>
      <c r="B421" s="291" t="s">
        <v>870</v>
      </c>
      <c r="C421" s="231">
        <f t="shared" si="41"/>
        <v>158.356256</v>
      </c>
      <c r="D421" s="241">
        <f t="shared" si="40"/>
        <v>158.356256</v>
      </c>
      <c r="E421" s="231"/>
      <c r="F421" s="231"/>
      <c r="G421" s="231"/>
      <c r="H421" s="231"/>
      <c r="I421" s="309">
        <v>158.356256</v>
      </c>
      <c r="J421" s="288">
        <f t="shared" si="39"/>
        <v>0</v>
      </c>
      <c r="K421" s="243"/>
    </row>
    <row r="422" spans="1:11" s="222" customFormat="1" ht="15.75" hidden="1" outlineLevel="1" collapsed="1">
      <c r="A422" s="290" t="s">
        <v>62</v>
      </c>
      <c r="B422" s="302" t="s">
        <v>872</v>
      </c>
      <c r="C422" s="231">
        <f t="shared" si="41"/>
        <v>158.356256</v>
      </c>
      <c r="D422" s="241">
        <f t="shared" si="40"/>
        <v>158.356256</v>
      </c>
      <c r="E422" s="231"/>
      <c r="F422" s="231"/>
      <c r="G422" s="231"/>
      <c r="H422" s="231"/>
      <c r="I422" s="309">
        <v>158.356256</v>
      </c>
      <c r="J422" s="288">
        <f t="shared" si="39"/>
        <v>0</v>
      </c>
      <c r="K422" s="243"/>
    </row>
    <row r="423" spans="1:11" s="222" customFormat="1" ht="15.75" hidden="1" outlineLevel="1">
      <c r="A423" s="290" t="s">
        <v>62</v>
      </c>
      <c r="B423" s="291" t="s">
        <v>879</v>
      </c>
      <c r="C423" s="231">
        <f t="shared" si="41"/>
        <v>183.22</v>
      </c>
      <c r="D423" s="241"/>
      <c r="E423" s="231">
        <f>I423</f>
        <v>183.22</v>
      </c>
      <c r="F423" s="231"/>
      <c r="G423" s="231"/>
      <c r="H423" s="231"/>
      <c r="I423" s="309">
        <v>183.22</v>
      </c>
      <c r="J423" s="288">
        <f t="shared" si="39"/>
        <v>0</v>
      </c>
      <c r="K423" s="243"/>
    </row>
    <row r="424" spans="1:11" s="222" customFormat="1" ht="15.75" hidden="1" outlineLevel="1">
      <c r="A424" s="308"/>
      <c r="B424" s="302" t="s">
        <v>871</v>
      </c>
      <c r="C424" s="231">
        <f t="shared" si="41"/>
        <v>166.02</v>
      </c>
      <c r="D424" s="241">
        <f t="shared" si="40"/>
        <v>166.02</v>
      </c>
      <c r="E424" s="231"/>
      <c r="F424" s="231"/>
      <c r="G424" s="231"/>
      <c r="H424" s="231"/>
      <c r="I424" s="309">
        <v>166.02</v>
      </c>
      <c r="J424" s="288">
        <f t="shared" si="39"/>
        <v>0</v>
      </c>
      <c r="K424" s="243"/>
    </row>
    <row r="425" spans="1:11" s="222" customFormat="1" ht="15.75" hidden="1" outlineLevel="1">
      <c r="A425" s="308"/>
      <c r="B425" s="302" t="s">
        <v>871</v>
      </c>
      <c r="C425" s="231">
        <f t="shared" si="41"/>
        <v>17.2</v>
      </c>
      <c r="D425" s="241">
        <f t="shared" si="40"/>
        <v>17.2</v>
      </c>
      <c r="E425" s="231"/>
      <c r="F425" s="231"/>
      <c r="G425" s="231"/>
      <c r="H425" s="231"/>
      <c r="I425" s="309">
        <v>17.2</v>
      </c>
      <c r="J425" s="288">
        <f t="shared" si="39"/>
        <v>0</v>
      </c>
      <c r="K425" s="243"/>
    </row>
    <row r="426" spans="1:12" s="222" customFormat="1" ht="15.75" collapsed="1">
      <c r="A426" s="224" t="s">
        <v>88</v>
      </c>
      <c r="B426" s="321" t="s">
        <v>68</v>
      </c>
      <c r="C426" s="225">
        <f aca="true" t="shared" si="42" ref="C426:I429">C427</f>
        <v>11687.360501</v>
      </c>
      <c r="D426" s="225">
        <f t="shared" si="42"/>
        <v>11687.360501</v>
      </c>
      <c r="E426" s="225">
        <f t="shared" si="42"/>
        <v>0</v>
      </c>
      <c r="F426" s="225">
        <f t="shared" si="42"/>
        <v>0</v>
      </c>
      <c r="G426" s="225">
        <f t="shared" si="42"/>
        <v>0</v>
      </c>
      <c r="H426" s="225">
        <f t="shared" si="42"/>
        <v>2921</v>
      </c>
      <c r="I426" s="225">
        <f t="shared" si="42"/>
        <v>8766.360501</v>
      </c>
      <c r="J426" s="288">
        <f t="shared" si="39"/>
        <v>-2921</v>
      </c>
      <c r="K426" s="225"/>
      <c r="L426" s="225"/>
    </row>
    <row r="427" spans="1:11" s="222" customFormat="1" ht="15.75">
      <c r="A427" s="308">
        <v>1</v>
      </c>
      <c r="B427" s="270" t="s">
        <v>923</v>
      </c>
      <c r="C427" s="309">
        <f t="shared" si="42"/>
        <v>11687.360501</v>
      </c>
      <c r="D427" s="309">
        <f t="shared" si="42"/>
        <v>11687.360501</v>
      </c>
      <c r="E427" s="309">
        <f t="shared" si="42"/>
        <v>0</v>
      </c>
      <c r="F427" s="309">
        <f t="shared" si="42"/>
        <v>0</v>
      </c>
      <c r="G427" s="309">
        <f t="shared" si="42"/>
        <v>0</v>
      </c>
      <c r="H427" s="309">
        <f t="shared" si="42"/>
        <v>2921</v>
      </c>
      <c r="I427" s="309">
        <f>I428</f>
        <v>8766.360501</v>
      </c>
      <c r="J427" s="288">
        <f t="shared" si="39"/>
        <v>-2921</v>
      </c>
      <c r="K427" s="243"/>
    </row>
    <row r="428" spans="1:11" s="222" customFormat="1" ht="15.75" hidden="1" outlineLevel="1">
      <c r="A428" s="308"/>
      <c r="B428" s="304" t="s">
        <v>868</v>
      </c>
      <c r="C428" s="309">
        <f t="shared" si="42"/>
        <v>11687.360501</v>
      </c>
      <c r="D428" s="309">
        <f t="shared" si="42"/>
        <v>11687.360501</v>
      </c>
      <c r="E428" s="309">
        <f t="shared" si="42"/>
        <v>0</v>
      </c>
      <c r="F428" s="309">
        <f t="shared" si="42"/>
        <v>0</v>
      </c>
      <c r="G428" s="309">
        <f t="shared" si="42"/>
        <v>0</v>
      </c>
      <c r="H428" s="309">
        <f t="shared" si="42"/>
        <v>2921</v>
      </c>
      <c r="I428" s="309">
        <f>I429</f>
        <v>8766.360501</v>
      </c>
      <c r="J428" s="288">
        <f t="shared" si="39"/>
        <v>-2921</v>
      </c>
      <c r="K428" s="243"/>
    </row>
    <row r="429" spans="1:11" s="222" customFormat="1" ht="15.75" hidden="1" outlineLevel="1">
      <c r="A429" s="308"/>
      <c r="B429" s="304" t="s">
        <v>870</v>
      </c>
      <c r="C429" s="309">
        <f t="shared" si="42"/>
        <v>11687.360501</v>
      </c>
      <c r="D429" s="309">
        <f t="shared" si="42"/>
        <v>11687.360501</v>
      </c>
      <c r="E429" s="309">
        <f t="shared" si="42"/>
        <v>0</v>
      </c>
      <c r="F429" s="309">
        <f t="shared" si="42"/>
        <v>0</v>
      </c>
      <c r="G429" s="309">
        <f t="shared" si="42"/>
        <v>0</v>
      </c>
      <c r="H429" s="309">
        <f t="shared" si="42"/>
        <v>2921</v>
      </c>
      <c r="I429" s="309">
        <f>I430</f>
        <v>8766.360501</v>
      </c>
      <c r="J429" s="288">
        <f t="shared" si="39"/>
        <v>-2921</v>
      </c>
      <c r="K429" s="243"/>
    </row>
    <row r="430" spans="1:11" s="222" customFormat="1" ht="15.75" collapsed="1">
      <c r="A430" s="290" t="s">
        <v>62</v>
      </c>
      <c r="B430" s="313" t="s">
        <v>924</v>
      </c>
      <c r="C430" s="231">
        <f aca="true" t="shared" si="43" ref="C430:C437">D430+E430+F430</f>
        <v>11687.360501</v>
      </c>
      <c r="D430" s="241">
        <f>I430+H430</f>
        <v>11687.360501</v>
      </c>
      <c r="E430" s="231"/>
      <c r="F430" s="231"/>
      <c r="G430" s="231"/>
      <c r="H430" s="231">
        <v>2921</v>
      </c>
      <c r="I430" s="309">
        <f>8766.360501</f>
        <v>8766.360501</v>
      </c>
      <c r="J430" s="288">
        <f t="shared" si="39"/>
        <v>-2921</v>
      </c>
      <c r="K430" s="243"/>
    </row>
    <row r="431" spans="1:12" s="222" customFormat="1" ht="15.75">
      <c r="A431" s="223" t="s">
        <v>46</v>
      </c>
      <c r="B431" s="225" t="s">
        <v>95</v>
      </c>
      <c r="C431" s="225">
        <f aca="true" t="shared" si="44" ref="C431:I431">C432</f>
        <v>3054</v>
      </c>
      <c r="D431" s="225">
        <f>D432</f>
        <v>600</v>
      </c>
      <c r="E431" s="225">
        <f t="shared" si="44"/>
        <v>2454</v>
      </c>
      <c r="F431" s="225">
        <f t="shared" si="44"/>
        <v>0</v>
      </c>
      <c r="G431" s="225">
        <f t="shared" si="44"/>
        <v>0</v>
      </c>
      <c r="H431" s="225">
        <f t="shared" si="44"/>
        <v>0</v>
      </c>
      <c r="I431" s="225">
        <f t="shared" si="44"/>
        <v>3054</v>
      </c>
      <c r="J431" s="288">
        <f t="shared" si="39"/>
        <v>0</v>
      </c>
      <c r="K431" s="225"/>
      <c r="L431" s="225"/>
    </row>
    <row r="432" spans="1:11" s="222" customFormat="1" ht="15.75">
      <c r="A432" s="308">
        <v>1</v>
      </c>
      <c r="B432" s="270" t="s">
        <v>925</v>
      </c>
      <c r="C432" s="231">
        <f t="shared" si="43"/>
        <v>3054</v>
      </c>
      <c r="D432" s="231">
        <f>D433+D436</f>
        <v>600</v>
      </c>
      <c r="E432" s="231">
        <f>E433+E436</f>
        <v>2454</v>
      </c>
      <c r="F432" s="231"/>
      <c r="G432" s="231"/>
      <c r="H432" s="231"/>
      <c r="I432" s="231">
        <v>3054</v>
      </c>
      <c r="J432" s="288">
        <f t="shared" si="39"/>
        <v>0</v>
      </c>
      <c r="K432" s="243"/>
    </row>
    <row r="433" spans="1:11" s="222" customFormat="1" ht="15.75">
      <c r="A433" s="290" t="s">
        <v>62</v>
      </c>
      <c r="B433" s="304" t="s">
        <v>868</v>
      </c>
      <c r="C433" s="231">
        <f t="shared" si="43"/>
        <v>600</v>
      </c>
      <c r="D433" s="241">
        <f t="shared" si="40"/>
        <v>600</v>
      </c>
      <c r="E433" s="231"/>
      <c r="F433" s="231"/>
      <c r="G433" s="231"/>
      <c r="H433" s="231"/>
      <c r="I433" s="231">
        <v>600</v>
      </c>
      <c r="J433" s="288">
        <f t="shared" si="39"/>
        <v>0</v>
      </c>
      <c r="K433" s="243"/>
    </row>
    <row r="434" spans="1:11" s="222" customFormat="1" ht="15.75" hidden="1" outlineLevel="1">
      <c r="A434" s="308"/>
      <c r="B434" s="291" t="s">
        <v>870</v>
      </c>
      <c r="C434" s="231">
        <f t="shared" si="43"/>
        <v>600</v>
      </c>
      <c r="D434" s="241">
        <f t="shared" si="40"/>
        <v>600</v>
      </c>
      <c r="E434" s="231"/>
      <c r="F434" s="231"/>
      <c r="G434" s="231"/>
      <c r="H434" s="231"/>
      <c r="I434" s="231">
        <v>600</v>
      </c>
      <c r="J434" s="288">
        <f t="shared" si="39"/>
        <v>0</v>
      </c>
      <c r="K434" s="243"/>
    </row>
    <row r="435" spans="1:11" s="222" customFormat="1" ht="15.75" hidden="1" outlineLevel="1">
      <c r="A435" s="310"/>
      <c r="B435" s="302" t="s">
        <v>871</v>
      </c>
      <c r="C435" s="231">
        <f t="shared" si="43"/>
        <v>600</v>
      </c>
      <c r="D435" s="241">
        <f t="shared" si="40"/>
        <v>600</v>
      </c>
      <c r="E435" s="231"/>
      <c r="F435" s="231"/>
      <c r="G435" s="231"/>
      <c r="H435" s="231"/>
      <c r="I435" s="231">
        <v>600</v>
      </c>
      <c r="J435" s="288">
        <f t="shared" si="39"/>
        <v>0</v>
      </c>
      <c r="K435" s="243"/>
    </row>
    <row r="436" spans="1:11" s="222" customFormat="1" ht="15.75" collapsed="1">
      <c r="A436" s="308" t="s">
        <v>62</v>
      </c>
      <c r="B436" s="291" t="s">
        <v>879</v>
      </c>
      <c r="C436" s="231">
        <f t="shared" si="43"/>
        <v>2454</v>
      </c>
      <c r="D436" s="241"/>
      <c r="E436" s="231">
        <f>I436</f>
        <v>2454</v>
      </c>
      <c r="F436" s="231"/>
      <c r="G436" s="231"/>
      <c r="H436" s="231"/>
      <c r="I436" s="231">
        <v>2454</v>
      </c>
      <c r="J436" s="288">
        <f t="shared" si="39"/>
        <v>0</v>
      </c>
      <c r="K436" s="243"/>
    </row>
    <row r="437" spans="1:11" s="222" customFormat="1" ht="15.75" hidden="1" outlineLevel="1">
      <c r="A437" s="308"/>
      <c r="B437" s="302" t="s">
        <v>871</v>
      </c>
      <c r="C437" s="231">
        <f t="shared" si="43"/>
        <v>2454</v>
      </c>
      <c r="D437" s="241">
        <f t="shared" si="40"/>
        <v>2454</v>
      </c>
      <c r="E437" s="231"/>
      <c r="F437" s="231"/>
      <c r="G437" s="231"/>
      <c r="H437" s="231"/>
      <c r="I437" s="231">
        <v>2454</v>
      </c>
      <c r="J437" s="288">
        <f aca="true" t="shared" si="45" ref="J437:J523">I437-C437</f>
        <v>0</v>
      </c>
      <c r="K437" s="243"/>
    </row>
    <row r="438" spans="1:12" s="222" customFormat="1" ht="15.75" collapsed="1">
      <c r="A438" s="224" t="s">
        <v>47</v>
      </c>
      <c r="B438" s="225" t="s">
        <v>81</v>
      </c>
      <c r="C438" s="225">
        <f aca="true" t="shared" si="46" ref="C438:I438">C439+C443+C449</f>
        <v>894.359103</v>
      </c>
      <c r="D438" s="225">
        <f t="shared" si="46"/>
        <v>894.359103</v>
      </c>
      <c r="E438" s="225">
        <f t="shared" si="46"/>
        <v>0</v>
      </c>
      <c r="F438" s="225">
        <f t="shared" si="46"/>
        <v>0</v>
      </c>
      <c r="G438" s="225">
        <f t="shared" si="46"/>
        <v>0</v>
      </c>
      <c r="H438" s="225">
        <f t="shared" si="46"/>
        <v>0</v>
      </c>
      <c r="I438" s="225">
        <f t="shared" si="46"/>
        <v>894.359103</v>
      </c>
      <c r="J438" s="288">
        <f t="shared" si="45"/>
        <v>0</v>
      </c>
      <c r="K438" s="225"/>
      <c r="L438" s="225"/>
    </row>
    <row r="439" spans="1:11" s="222" customFormat="1" ht="15.75">
      <c r="A439" s="308">
        <v>1</v>
      </c>
      <c r="B439" s="270" t="s">
        <v>926</v>
      </c>
      <c r="C439" s="231">
        <f>D439+E439+F439</f>
        <v>69.681103</v>
      </c>
      <c r="D439" s="241">
        <f aca="true" t="shared" si="47" ref="D439:D525">I439</f>
        <v>69.681103</v>
      </c>
      <c r="E439" s="231"/>
      <c r="F439" s="231"/>
      <c r="G439" s="231"/>
      <c r="H439" s="231"/>
      <c r="I439" s="231">
        <v>69.681103</v>
      </c>
      <c r="J439" s="288">
        <f t="shared" si="45"/>
        <v>0</v>
      </c>
      <c r="K439" s="243"/>
    </row>
    <row r="440" spans="1:11" s="222" customFormat="1" ht="15.75" hidden="1" outlineLevel="1">
      <c r="A440" s="308"/>
      <c r="B440" s="304" t="s">
        <v>868</v>
      </c>
      <c r="C440" s="231">
        <f aca="true" t="shared" si="48" ref="C440:C526">D440+E440+F440</f>
        <v>69.681103</v>
      </c>
      <c r="D440" s="241">
        <f t="shared" si="47"/>
        <v>69.681103</v>
      </c>
      <c r="E440" s="231"/>
      <c r="F440" s="231"/>
      <c r="G440" s="231"/>
      <c r="H440" s="231"/>
      <c r="I440" s="231">
        <v>69.681103</v>
      </c>
      <c r="J440" s="288">
        <f t="shared" si="45"/>
        <v>0</v>
      </c>
      <c r="K440" s="243"/>
    </row>
    <row r="441" spans="1:11" s="222" customFormat="1" ht="15.75" hidden="1" outlineLevel="1">
      <c r="A441" s="308"/>
      <c r="B441" s="304" t="s">
        <v>890</v>
      </c>
      <c r="C441" s="231">
        <f t="shared" si="48"/>
        <v>69.681103</v>
      </c>
      <c r="D441" s="241">
        <f t="shared" si="47"/>
        <v>69.681103</v>
      </c>
      <c r="E441" s="231"/>
      <c r="F441" s="231"/>
      <c r="G441" s="231"/>
      <c r="H441" s="231"/>
      <c r="I441" s="231">
        <v>69.681103</v>
      </c>
      <c r="J441" s="288">
        <f t="shared" si="45"/>
        <v>0</v>
      </c>
      <c r="K441" s="243"/>
    </row>
    <row r="442" spans="1:11" s="222" customFormat="1" ht="15.75" collapsed="1">
      <c r="A442" s="290" t="s">
        <v>62</v>
      </c>
      <c r="B442" s="314" t="s">
        <v>891</v>
      </c>
      <c r="C442" s="231">
        <f t="shared" si="48"/>
        <v>69.681103</v>
      </c>
      <c r="D442" s="241">
        <f t="shared" si="47"/>
        <v>69.681103</v>
      </c>
      <c r="E442" s="231"/>
      <c r="F442" s="231"/>
      <c r="G442" s="231"/>
      <c r="H442" s="231"/>
      <c r="I442" s="231">
        <v>69.681103</v>
      </c>
      <c r="J442" s="288">
        <f t="shared" si="45"/>
        <v>0</v>
      </c>
      <c r="K442" s="243"/>
    </row>
    <row r="443" spans="1:11" s="222" customFormat="1" ht="15.75">
      <c r="A443" s="308">
        <v>2</v>
      </c>
      <c r="B443" s="270" t="s">
        <v>927</v>
      </c>
      <c r="C443" s="231">
        <f t="shared" si="48"/>
        <v>121.678</v>
      </c>
      <c r="D443" s="241">
        <f t="shared" si="47"/>
        <v>121.678</v>
      </c>
      <c r="E443" s="231"/>
      <c r="F443" s="231"/>
      <c r="G443" s="231"/>
      <c r="H443" s="231"/>
      <c r="I443" s="231">
        <v>121.678</v>
      </c>
      <c r="J443" s="288">
        <f t="shared" si="45"/>
        <v>0</v>
      </c>
      <c r="K443" s="243"/>
    </row>
    <row r="444" spans="1:11" s="222" customFormat="1" ht="15.75">
      <c r="A444" s="290" t="s">
        <v>62</v>
      </c>
      <c r="B444" s="304" t="s">
        <v>868</v>
      </c>
      <c r="C444" s="231">
        <f t="shared" si="48"/>
        <v>121.663</v>
      </c>
      <c r="D444" s="241">
        <f t="shared" si="47"/>
        <v>121.663</v>
      </c>
      <c r="E444" s="231"/>
      <c r="F444" s="231"/>
      <c r="G444" s="231"/>
      <c r="H444" s="231"/>
      <c r="I444" s="231">
        <v>121.663</v>
      </c>
      <c r="J444" s="288">
        <f t="shared" si="45"/>
        <v>0</v>
      </c>
      <c r="K444" s="243"/>
    </row>
    <row r="445" spans="1:11" s="222" customFormat="1" ht="15.75" hidden="1" outlineLevel="1">
      <c r="A445" s="308"/>
      <c r="B445" s="304" t="s">
        <v>890</v>
      </c>
      <c r="C445" s="231">
        <f t="shared" si="48"/>
        <v>121.663</v>
      </c>
      <c r="D445" s="241">
        <f t="shared" si="47"/>
        <v>121.663</v>
      </c>
      <c r="E445" s="231"/>
      <c r="F445" s="231"/>
      <c r="G445" s="231"/>
      <c r="H445" s="231"/>
      <c r="I445" s="231">
        <v>121.663</v>
      </c>
      <c r="J445" s="288">
        <f t="shared" si="45"/>
        <v>0</v>
      </c>
      <c r="K445" s="243"/>
    </row>
    <row r="446" spans="1:11" s="222" customFormat="1" ht="15.75" hidden="1" outlineLevel="1">
      <c r="A446" s="311"/>
      <c r="B446" s="314" t="s">
        <v>891</v>
      </c>
      <c r="C446" s="231">
        <f t="shared" si="48"/>
        <v>121.663</v>
      </c>
      <c r="D446" s="241">
        <f t="shared" si="47"/>
        <v>121.663</v>
      </c>
      <c r="E446" s="231"/>
      <c r="F446" s="231"/>
      <c r="G446" s="231"/>
      <c r="H446" s="231"/>
      <c r="I446" s="231">
        <v>121.663</v>
      </c>
      <c r="J446" s="288">
        <f t="shared" si="45"/>
        <v>0</v>
      </c>
      <c r="K446" s="243"/>
    </row>
    <row r="447" spans="1:11" s="222" customFormat="1" ht="15.75" hidden="1" outlineLevel="1" collapsed="1">
      <c r="A447" s="290" t="s">
        <v>62</v>
      </c>
      <c r="B447" s="304" t="s">
        <v>879</v>
      </c>
      <c r="C447" s="231">
        <f t="shared" si="48"/>
        <v>0.015</v>
      </c>
      <c r="D447" s="241">
        <f t="shared" si="47"/>
        <v>0.015</v>
      </c>
      <c r="E447" s="231"/>
      <c r="F447" s="231"/>
      <c r="G447" s="231"/>
      <c r="H447" s="231"/>
      <c r="I447" s="231">
        <v>0.015</v>
      </c>
      <c r="J447" s="288">
        <f t="shared" si="45"/>
        <v>0</v>
      </c>
      <c r="K447" s="243"/>
    </row>
    <row r="448" spans="1:11" s="222" customFormat="1" ht="15.75" hidden="1" outlineLevel="1">
      <c r="A448" s="308"/>
      <c r="B448" s="302" t="s">
        <v>871</v>
      </c>
      <c r="C448" s="231">
        <f t="shared" si="48"/>
        <v>0.015</v>
      </c>
      <c r="D448" s="241">
        <f t="shared" si="47"/>
        <v>0.015</v>
      </c>
      <c r="E448" s="231"/>
      <c r="F448" s="231"/>
      <c r="G448" s="231"/>
      <c r="H448" s="231"/>
      <c r="I448" s="231">
        <v>0.015</v>
      </c>
      <c r="J448" s="288">
        <f t="shared" si="45"/>
        <v>0</v>
      </c>
      <c r="K448" s="243"/>
    </row>
    <row r="449" spans="1:11" s="222" customFormat="1" ht="15.75" collapsed="1">
      <c r="A449" s="308">
        <v>3</v>
      </c>
      <c r="B449" s="295" t="s">
        <v>928</v>
      </c>
      <c r="C449" s="231">
        <f t="shared" si="48"/>
        <v>703</v>
      </c>
      <c r="D449" s="241">
        <f t="shared" si="47"/>
        <v>703</v>
      </c>
      <c r="E449" s="231"/>
      <c r="F449" s="231"/>
      <c r="G449" s="231"/>
      <c r="H449" s="231"/>
      <c r="I449" s="309">
        <v>703</v>
      </c>
      <c r="J449" s="288">
        <f t="shared" si="45"/>
        <v>0</v>
      </c>
      <c r="K449" s="243"/>
    </row>
    <row r="450" spans="1:11" s="222" customFormat="1" ht="15.75">
      <c r="A450" s="290" t="s">
        <v>62</v>
      </c>
      <c r="B450" s="302" t="s">
        <v>872</v>
      </c>
      <c r="C450" s="231">
        <f t="shared" si="48"/>
        <v>703</v>
      </c>
      <c r="D450" s="241">
        <f t="shared" si="47"/>
        <v>703</v>
      </c>
      <c r="E450" s="231"/>
      <c r="F450" s="231"/>
      <c r="G450" s="231"/>
      <c r="H450" s="231"/>
      <c r="I450" s="309">
        <v>703</v>
      </c>
      <c r="J450" s="288">
        <f t="shared" si="45"/>
        <v>0</v>
      </c>
      <c r="K450" s="243"/>
    </row>
    <row r="451" spans="1:12" s="222" customFormat="1" ht="15.75">
      <c r="A451" s="324" t="s">
        <v>2</v>
      </c>
      <c r="B451" s="228" t="s">
        <v>5</v>
      </c>
      <c r="C451" s="225">
        <f>C452+C454+C456</f>
        <v>3933.5843950000003</v>
      </c>
      <c r="D451" s="225">
        <f>D452+D454+D456</f>
        <v>2929.5843950000003</v>
      </c>
      <c r="E451" s="225">
        <f>E452+E454+E456</f>
        <v>943</v>
      </c>
      <c r="F451" s="225">
        <f>F452+F454+F456</f>
        <v>61</v>
      </c>
      <c r="G451" s="225">
        <f>G474+G478+G482+G486+G490+G494+G498+G502+G506+G510+G514+G522+G526+G530+G535+G539</f>
        <v>0</v>
      </c>
      <c r="H451" s="225">
        <f>H474+H478+H482+H486+H490+H494+H498+H502+H506+H510+H514+H522+H526+H530+H535+H539</f>
        <v>0</v>
      </c>
      <c r="I451" s="225">
        <f>I474+I478+I482+I486+I490+I494+I498+I502+I506+I510+I514+I522+I526+I530+I535+I539</f>
        <v>4664.584395000001</v>
      </c>
      <c r="J451" s="288">
        <f t="shared" si="45"/>
        <v>731.0000000000005</v>
      </c>
      <c r="K451" s="225">
        <v>4664.584395000001</v>
      </c>
      <c r="L451" s="225"/>
    </row>
    <row r="452" spans="1:12" s="222" customFormat="1" ht="15.75">
      <c r="A452" s="325" t="s">
        <v>49</v>
      </c>
      <c r="B452" s="291" t="s">
        <v>885</v>
      </c>
      <c r="C452" s="231">
        <f>C453</f>
        <v>943</v>
      </c>
      <c r="D452" s="231">
        <f>D453</f>
        <v>0</v>
      </c>
      <c r="E452" s="231">
        <f>E453</f>
        <v>943</v>
      </c>
      <c r="F452" s="231">
        <f>F453</f>
        <v>0</v>
      </c>
      <c r="G452" s="231"/>
      <c r="H452" s="231"/>
      <c r="I452" s="231"/>
      <c r="J452" s="242"/>
      <c r="K452" s="233"/>
      <c r="L452" s="233"/>
    </row>
    <row r="453" spans="1:12" s="222" customFormat="1" ht="15.75">
      <c r="A453" s="326" t="s">
        <v>62</v>
      </c>
      <c r="B453" s="261" t="str">
        <f>B514</f>
        <v>Văn phòng Sở Lao động Thương binh và Xã hội</v>
      </c>
      <c r="C453" s="231">
        <f aca="true" t="shared" si="49" ref="C453:C472">D453+E453+F453</f>
        <v>943</v>
      </c>
      <c r="D453" s="261"/>
      <c r="E453" s="261">
        <f>E514</f>
        <v>943</v>
      </c>
      <c r="F453" s="261"/>
      <c r="G453" s="231"/>
      <c r="H453" s="231"/>
      <c r="I453" s="231"/>
      <c r="J453" s="242"/>
      <c r="K453" s="233"/>
      <c r="L453" s="233"/>
    </row>
    <row r="454" spans="1:12" s="222" customFormat="1" ht="15.75">
      <c r="A454" s="325" t="s">
        <v>50</v>
      </c>
      <c r="B454" s="291" t="s">
        <v>929</v>
      </c>
      <c r="C454" s="231">
        <f>C455</f>
        <v>61</v>
      </c>
      <c r="D454" s="231">
        <f>D455</f>
        <v>0</v>
      </c>
      <c r="E454" s="231">
        <f>E455</f>
        <v>0</v>
      </c>
      <c r="F454" s="231">
        <f>F455</f>
        <v>61</v>
      </c>
      <c r="G454" s="231"/>
      <c r="H454" s="231"/>
      <c r="I454" s="231"/>
      <c r="J454" s="242"/>
      <c r="K454" s="233"/>
      <c r="L454" s="233"/>
    </row>
    <row r="455" spans="1:12" s="222" customFormat="1" ht="15.75">
      <c r="A455" s="326"/>
      <c r="B455" s="261" t="str">
        <f>B514</f>
        <v>Văn phòng Sở Lao động Thương binh và Xã hội</v>
      </c>
      <c r="C455" s="231">
        <f t="shared" si="49"/>
        <v>61</v>
      </c>
      <c r="D455" s="261"/>
      <c r="E455" s="261"/>
      <c r="F455" s="261">
        <f>F514</f>
        <v>61</v>
      </c>
      <c r="G455" s="231"/>
      <c r="H455" s="231"/>
      <c r="I455" s="231"/>
      <c r="J455" s="242"/>
      <c r="K455" s="233"/>
      <c r="L455" s="233"/>
    </row>
    <row r="456" spans="1:12" s="222" customFormat="1" ht="15.75">
      <c r="A456" s="327" t="s">
        <v>41</v>
      </c>
      <c r="B456" s="302" t="s">
        <v>867</v>
      </c>
      <c r="C456" s="231">
        <f>SUM(C457:C472)</f>
        <v>2929.5843950000003</v>
      </c>
      <c r="D456" s="231">
        <f>SUM(D457:D472)</f>
        <v>2929.5843950000003</v>
      </c>
      <c r="E456" s="231">
        <f>SUM(E457:E472)</f>
        <v>0</v>
      </c>
      <c r="F456" s="231">
        <f>SUM(F457:F472)</f>
        <v>0</v>
      </c>
      <c r="G456" s="231"/>
      <c r="H456" s="231"/>
      <c r="I456" s="231"/>
      <c r="J456" s="242"/>
      <c r="K456" s="233"/>
      <c r="L456" s="233"/>
    </row>
    <row r="457" spans="1:12" s="222" customFormat="1" ht="15.75">
      <c r="A457" s="326" t="s">
        <v>62</v>
      </c>
      <c r="B457" s="261" t="str">
        <f>B474</f>
        <v>Văn phòng Hội đồng Nhân dân tỉnh</v>
      </c>
      <c r="C457" s="231">
        <f t="shared" si="49"/>
        <v>68.357713</v>
      </c>
      <c r="D457" s="261">
        <f>D474</f>
        <v>68.357713</v>
      </c>
      <c r="E457" s="261">
        <f>E474</f>
        <v>0</v>
      </c>
      <c r="F457" s="261">
        <f>F474</f>
        <v>0</v>
      </c>
      <c r="G457" s="231"/>
      <c r="H457" s="231"/>
      <c r="I457" s="231"/>
      <c r="J457" s="242"/>
      <c r="K457" s="233"/>
      <c r="L457" s="233"/>
    </row>
    <row r="458" spans="1:12" s="222" customFormat="1" ht="15.75">
      <c r="A458" s="326" t="s">
        <v>62</v>
      </c>
      <c r="B458" s="261" t="str">
        <f>B478</f>
        <v>Văn phòng Sở Nông nghiệp và Phát triền nông thôn</v>
      </c>
      <c r="C458" s="231">
        <f t="shared" si="49"/>
        <v>62.519</v>
      </c>
      <c r="D458" s="261">
        <f>D478</f>
        <v>62.519</v>
      </c>
      <c r="E458" s="261">
        <f>E478</f>
        <v>0</v>
      </c>
      <c r="F458" s="261">
        <f>F478</f>
        <v>0</v>
      </c>
      <c r="G458" s="231"/>
      <c r="H458" s="231"/>
      <c r="I458" s="231"/>
      <c r="J458" s="242"/>
      <c r="K458" s="233"/>
      <c r="L458" s="233"/>
    </row>
    <row r="459" spans="1:12" s="222" customFormat="1" ht="15.75">
      <c r="A459" s="326" t="s">
        <v>62</v>
      </c>
      <c r="B459" s="261" t="str">
        <f>B482</f>
        <v>Chi cục Chăn nuôi và Thú y </v>
      </c>
      <c r="C459" s="231">
        <f t="shared" si="49"/>
        <v>31.805294</v>
      </c>
      <c r="D459" s="261">
        <f>D482</f>
        <v>31.805294</v>
      </c>
      <c r="E459" s="261">
        <f>E482</f>
        <v>0</v>
      </c>
      <c r="F459" s="261">
        <f>F482</f>
        <v>0</v>
      </c>
      <c r="G459" s="231"/>
      <c r="H459" s="231"/>
      <c r="I459" s="231"/>
      <c r="J459" s="242"/>
      <c r="K459" s="233"/>
      <c r="L459" s="233"/>
    </row>
    <row r="460" spans="1:12" s="222" customFormat="1" ht="15.75">
      <c r="A460" s="326" t="s">
        <v>62</v>
      </c>
      <c r="B460" s="261" t="str">
        <f>B486</f>
        <v>Hạt Kiềm lâm huyện Đăk Hà</v>
      </c>
      <c r="C460" s="231">
        <f t="shared" si="49"/>
        <v>13</v>
      </c>
      <c r="D460" s="261">
        <f>D486</f>
        <v>13</v>
      </c>
      <c r="E460" s="261">
        <f>E486</f>
        <v>0</v>
      </c>
      <c r="F460" s="261">
        <f>F486</f>
        <v>0</v>
      </c>
      <c r="G460" s="231"/>
      <c r="H460" s="231"/>
      <c r="I460" s="231"/>
      <c r="J460" s="242"/>
      <c r="K460" s="233"/>
      <c r="L460" s="233"/>
    </row>
    <row r="461" spans="1:12" s="222" customFormat="1" ht="15.75" hidden="1" outlineLevel="1">
      <c r="A461" s="326" t="s">
        <v>62</v>
      </c>
      <c r="B461" s="261" t="str">
        <f>B490</f>
        <v>Hạt kiểm lâm huyện Kon Plong</v>
      </c>
      <c r="C461" s="231">
        <f t="shared" si="49"/>
        <v>0.405292</v>
      </c>
      <c r="D461" s="261">
        <f>D490</f>
        <v>0.405292</v>
      </c>
      <c r="E461" s="261">
        <f>E490</f>
        <v>0</v>
      </c>
      <c r="F461" s="261">
        <f>F490</f>
        <v>0</v>
      </c>
      <c r="G461" s="231"/>
      <c r="H461" s="231"/>
      <c r="I461" s="231"/>
      <c r="J461" s="242"/>
      <c r="K461" s="233"/>
      <c r="L461" s="233"/>
    </row>
    <row r="462" spans="1:12" s="222" customFormat="1" ht="15.75" collapsed="1">
      <c r="A462" s="326" t="s">
        <v>62</v>
      </c>
      <c r="B462" s="261" t="str">
        <f>B494</f>
        <v>Ban Dân tộc tỉnh</v>
      </c>
      <c r="C462" s="231">
        <f t="shared" si="49"/>
        <v>1.232136</v>
      </c>
      <c r="D462" s="261">
        <f>D494</f>
        <v>1.232136</v>
      </c>
      <c r="E462" s="261">
        <f>E494</f>
        <v>0</v>
      </c>
      <c r="F462" s="261">
        <f>F494</f>
        <v>0</v>
      </c>
      <c r="G462" s="231"/>
      <c r="H462" s="231"/>
      <c r="I462" s="231"/>
      <c r="J462" s="242"/>
      <c r="K462" s="233"/>
      <c r="L462" s="233"/>
    </row>
    <row r="463" spans="1:12" s="222" customFormat="1" ht="15.75">
      <c r="A463" s="326" t="s">
        <v>62</v>
      </c>
      <c r="B463" s="261" t="str">
        <f>B498</f>
        <v>Ban quản lý rừng Đặc dụng Đăk uy</v>
      </c>
      <c r="C463" s="231">
        <f t="shared" si="49"/>
        <v>22.794274</v>
      </c>
      <c r="D463" s="261">
        <f>D498</f>
        <v>22.794274</v>
      </c>
      <c r="E463" s="261">
        <f>E498</f>
        <v>0</v>
      </c>
      <c r="F463" s="261">
        <f>F498</f>
        <v>0</v>
      </c>
      <c r="G463" s="231"/>
      <c r="H463" s="231"/>
      <c r="I463" s="231"/>
      <c r="J463" s="242"/>
      <c r="K463" s="233"/>
      <c r="L463" s="233"/>
    </row>
    <row r="464" spans="1:12" s="222" customFormat="1" ht="15.75">
      <c r="A464" s="326" t="s">
        <v>62</v>
      </c>
      <c r="B464" s="261" t="str">
        <f>B502</f>
        <v>Hội văn học Nghệ thuật</v>
      </c>
      <c r="C464" s="231">
        <f t="shared" si="49"/>
        <v>319.071697</v>
      </c>
      <c r="D464" s="261">
        <f>D502</f>
        <v>319.071697</v>
      </c>
      <c r="E464" s="261">
        <f>E502</f>
        <v>0</v>
      </c>
      <c r="F464" s="261">
        <f>F502</f>
        <v>0</v>
      </c>
      <c r="G464" s="231"/>
      <c r="H464" s="231"/>
      <c r="I464" s="231"/>
      <c r="J464" s="242"/>
      <c r="K464" s="233"/>
      <c r="L464" s="233"/>
    </row>
    <row r="465" spans="1:12" s="222" customFormat="1" ht="15.75">
      <c r="A465" s="326" t="s">
        <v>62</v>
      </c>
      <c r="B465" s="261" t="str">
        <f>B506</f>
        <v>Sở Nội vụ tỉnh </v>
      </c>
      <c r="C465" s="231">
        <f t="shared" si="49"/>
        <v>2.9545</v>
      </c>
      <c r="D465" s="261">
        <f>D506</f>
        <v>2.9545</v>
      </c>
      <c r="E465" s="261">
        <f>E506</f>
        <v>0</v>
      </c>
      <c r="F465" s="261">
        <f>F506</f>
        <v>0</v>
      </c>
      <c r="G465" s="231"/>
      <c r="H465" s="231"/>
      <c r="I465" s="231"/>
      <c r="J465" s="242"/>
      <c r="K465" s="233"/>
      <c r="L465" s="233"/>
    </row>
    <row r="466" spans="1:12" s="222" customFormat="1" ht="15.75">
      <c r="A466" s="326" t="s">
        <v>62</v>
      </c>
      <c r="B466" s="261" t="str">
        <f>B510</f>
        <v>Thanh tra Sở Giao thông vận tải tỉnh</v>
      </c>
      <c r="C466" s="231">
        <f t="shared" si="49"/>
        <v>344</v>
      </c>
      <c r="D466" s="261">
        <f>D510</f>
        <v>344</v>
      </c>
      <c r="E466" s="261">
        <f>E510</f>
        <v>0</v>
      </c>
      <c r="F466" s="261">
        <f>F510</f>
        <v>0</v>
      </c>
      <c r="G466" s="231"/>
      <c r="H466" s="231"/>
      <c r="I466" s="231"/>
      <c r="J466" s="242"/>
      <c r="K466" s="233"/>
      <c r="L466" s="233"/>
    </row>
    <row r="467" spans="1:12" s="222" customFormat="1" ht="15.75">
      <c r="A467" s="326" t="s">
        <v>62</v>
      </c>
      <c r="B467" s="261" t="str">
        <f>B514</f>
        <v>Văn phòng Sở Lao động Thương binh và Xã hội</v>
      </c>
      <c r="C467" s="231">
        <f t="shared" si="49"/>
        <v>18.955</v>
      </c>
      <c r="D467" s="261">
        <f>D514</f>
        <v>18.955</v>
      </c>
      <c r="E467" s="261"/>
      <c r="F467" s="261"/>
      <c r="G467" s="231"/>
      <c r="H467" s="231"/>
      <c r="I467" s="231"/>
      <c r="J467" s="242"/>
      <c r="K467" s="233"/>
      <c r="L467" s="233"/>
    </row>
    <row r="468" spans="1:12" s="222" customFormat="1" ht="15.75">
      <c r="A468" s="326" t="s">
        <v>62</v>
      </c>
      <c r="B468" s="261" t="str">
        <f>B522</f>
        <v>Sở Giao thông Vận tải </v>
      </c>
      <c r="C468" s="231">
        <f t="shared" si="49"/>
        <v>1119.536336</v>
      </c>
      <c r="D468" s="261">
        <f>D522</f>
        <v>1119.536336</v>
      </c>
      <c r="E468" s="261">
        <f>E522</f>
        <v>0</v>
      </c>
      <c r="F468" s="261">
        <f>F522</f>
        <v>0</v>
      </c>
      <c r="G468" s="231"/>
      <c r="H468" s="231"/>
      <c r="I468" s="231"/>
      <c r="J468" s="242"/>
      <c r="K468" s="233"/>
      <c r="L468" s="233"/>
    </row>
    <row r="469" spans="1:12" s="222" customFormat="1" ht="15.75">
      <c r="A469" s="326" t="s">
        <v>62</v>
      </c>
      <c r="B469" s="261" t="str">
        <f>B526</f>
        <v>Sở Tài nguyên và Môi trường tỉnh </v>
      </c>
      <c r="C469" s="231">
        <f t="shared" si="49"/>
        <v>153.024369</v>
      </c>
      <c r="D469" s="261">
        <f>D526</f>
        <v>153.024369</v>
      </c>
      <c r="E469" s="261">
        <f>E526</f>
        <v>0</v>
      </c>
      <c r="F469" s="261">
        <f>F526</f>
        <v>0</v>
      </c>
      <c r="G469" s="231"/>
      <c r="H469" s="231"/>
      <c r="I469" s="231"/>
      <c r="J469" s="242"/>
      <c r="K469" s="233"/>
      <c r="L469" s="233"/>
    </row>
    <row r="470" spans="1:12" s="222" customFormat="1" ht="15.75">
      <c r="A470" s="326" t="s">
        <v>62</v>
      </c>
      <c r="B470" s="261" t="str">
        <f>B530</f>
        <v>Chi cục Kiểm lâm tỉnh </v>
      </c>
      <c r="C470" s="231">
        <f t="shared" si="49"/>
        <v>653.832784</v>
      </c>
      <c r="D470" s="261">
        <f>D530-731</f>
        <v>653.832784</v>
      </c>
      <c r="E470" s="261">
        <f>E530</f>
        <v>0</v>
      </c>
      <c r="F470" s="261">
        <f>F530</f>
        <v>0</v>
      </c>
      <c r="G470" s="231"/>
      <c r="H470" s="231"/>
      <c r="I470" s="231"/>
      <c r="J470" s="242"/>
      <c r="K470" s="233"/>
      <c r="L470" s="233"/>
    </row>
    <row r="471" spans="1:12" s="222" customFormat="1" ht="15.75">
      <c r="A471" s="326" t="s">
        <v>62</v>
      </c>
      <c r="B471" s="261" t="str">
        <f>B535</f>
        <v>Ban Tôn giáo tỉnh </v>
      </c>
      <c r="C471" s="231">
        <f t="shared" si="49"/>
        <v>88.8</v>
      </c>
      <c r="D471" s="261">
        <f>D535</f>
        <v>88.8</v>
      </c>
      <c r="E471" s="261">
        <f>E535</f>
        <v>0</v>
      </c>
      <c r="F471" s="261">
        <f>F535</f>
        <v>0</v>
      </c>
      <c r="G471" s="231"/>
      <c r="H471" s="231"/>
      <c r="I471" s="231"/>
      <c r="J471" s="242"/>
      <c r="K471" s="233"/>
      <c r="L471" s="233"/>
    </row>
    <row r="472" spans="1:12" s="222" customFormat="1" ht="15.75">
      <c r="A472" s="326" t="s">
        <v>62</v>
      </c>
      <c r="B472" s="261" t="str">
        <f>B539</f>
        <v>Chi cục Giám định xây dựng tỉnh </v>
      </c>
      <c r="C472" s="231">
        <f t="shared" si="49"/>
        <v>29.296</v>
      </c>
      <c r="D472" s="261">
        <f>D539</f>
        <v>29.296</v>
      </c>
      <c r="E472" s="261">
        <f>E539</f>
        <v>0</v>
      </c>
      <c r="F472" s="261">
        <f>F539</f>
        <v>0</v>
      </c>
      <c r="G472" s="231"/>
      <c r="H472" s="231"/>
      <c r="I472" s="231"/>
      <c r="J472" s="242"/>
      <c r="K472" s="233"/>
      <c r="L472" s="233"/>
    </row>
    <row r="473" spans="1:12" s="222" customFormat="1" ht="15.75" hidden="1" outlineLevel="1">
      <c r="A473" s="324"/>
      <c r="B473" s="228"/>
      <c r="C473" s="225"/>
      <c r="D473" s="225"/>
      <c r="E473" s="225"/>
      <c r="F473" s="225"/>
      <c r="G473" s="225"/>
      <c r="H473" s="225"/>
      <c r="I473" s="225"/>
      <c r="J473" s="288"/>
      <c r="K473" s="221"/>
      <c r="L473" s="221"/>
    </row>
    <row r="474" spans="1:11" s="222" customFormat="1" ht="15.75" hidden="1" outlineLevel="1">
      <c r="A474" s="322">
        <v>1</v>
      </c>
      <c r="B474" s="270" t="s">
        <v>127</v>
      </c>
      <c r="C474" s="231">
        <f t="shared" si="48"/>
        <v>68.357713</v>
      </c>
      <c r="D474" s="241">
        <f t="shared" si="47"/>
        <v>68.357713</v>
      </c>
      <c r="E474" s="231"/>
      <c r="F474" s="231"/>
      <c r="G474" s="231"/>
      <c r="H474" s="231"/>
      <c r="I474" s="231">
        <v>68.357713</v>
      </c>
      <c r="J474" s="288">
        <f t="shared" si="45"/>
        <v>0</v>
      </c>
      <c r="K474" s="243"/>
    </row>
    <row r="475" spans="1:11" s="222" customFormat="1" ht="15.75" hidden="1" outlineLevel="2">
      <c r="A475" s="262"/>
      <c r="B475" s="304" t="s">
        <v>868</v>
      </c>
      <c r="C475" s="231">
        <f t="shared" si="48"/>
        <v>68.357713</v>
      </c>
      <c r="D475" s="241">
        <f t="shared" si="47"/>
        <v>68.357713</v>
      </c>
      <c r="E475" s="231"/>
      <c r="F475" s="231"/>
      <c r="G475" s="231"/>
      <c r="H475" s="231"/>
      <c r="I475" s="231">
        <v>68.357713</v>
      </c>
      <c r="J475" s="288">
        <f t="shared" si="45"/>
        <v>0</v>
      </c>
      <c r="K475" s="243"/>
    </row>
    <row r="476" spans="1:11" s="222" customFormat="1" ht="15.75" hidden="1" outlineLevel="2">
      <c r="A476" s="322"/>
      <c r="B476" s="304" t="s">
        <v>890</v>
      </c>
      <c r="C476" s="231">
        <f t="shared" si="48"/>
        <v>68.357713</v>
      </c>
      <c r="D476" s="241">
        <f t="shared" si="47"/>
        <v>68.357713</v>
      </c>
      <c r="E476" s="231"/>
      <c r="F476" s="231"/>
      <c r="G476" s="231"/>
      <c r="H476" s="231"/>
      <c r="I476" s="231">
        <v>68.357713</v>
      </c>
      <c r="J476" s="288">
        <f t="shared" si="45"/>
        <v>0</v>
      </c>
      <c r="K476" s="243"/>
    </row>
    <row r="477" spans="1:11" s="222" customFormat="1" ht="15.75" hidden="1" outlineLevel="1" collapsed="1">
      <c r="A477" s="290" t="s">
        <v>62</v>
      </c>
      <c r="B477" s="314" t="s">
        <v>891</v>
      </c>
      <c r="C477" s="231">
        <f t="shared" si="48"/>
        <v>68.357713</v>
      </c>
      <c r="D477" s="241">
        <f t="shared" si="47"/>
        <v>68.357713</v>
      </c>
      <c r="E477" s="231"/>
      <c r="F477" s="231"/>
      <c r="G477" s="231"/>
      <c r="H477" s="231"/>
      <c r="I477" s="231">
        <v>68.357713</v>
      </c>
      <c r="J477" s="288">
        <f t="shared" si="45"/>
        <v>0</v>
      </c>
      <c r="K477" s="243"/>
    </row>
    <row r="478" spans="1:11" s="222" customFormat="1" ht="15.75" hidden="1" outlineLevel="1">
      <c r="A478" s="308">
        <v>2</v>
      </c>
      <c r="B478" s="270" t="s">
        <v>930</v>
      </c>
      <c r="C478" s="231">
        <f t="shared" si="48"/>
        <v>62.519</v>
      </c>
      <c r="D478" s="241">
        <f t="shared" si="47"/>
        <v>62.519</v>
      </c>
      <c r="E478" s="231"/>
      <c r="F478" s="231"/>
      <c r="G478" s="231"/>
      <c r="H478" s="231"/>
      <c r="I478" s="231">
        <v>62.519</v>
      </c>
      <c r="J478" s="288">
        <f t="shared" si="45"/>
        <v>0</v>
      </c>
      <c r="K478" s="243"/>
    </row>
    <row r="479" spans="1:11" s="222" customFormat="1" ht="15.75" hidden="1" outlineLevel="2">
      <c r="A479" s="308"/>
      <c r="B479" s="304" t="s">
        <v>868</v>
      </c>
      <c r="C479" s="231">
        <f t="shared" si="48"/>
        <v>62.519</v>
      </c>
      <c r="D479" s="241">
        <f t="shared" si="47"/>
        <v>62.519</v>
      </c>
      <c r="E479" s="231"/>
      <c r="F479" s="231"/>
      <c r="G479" s="231"/>
      <c r="H479" s="231"/>
      <c r="I479" s="231">
        <v>62.519</v>
      </c>
      <c r="J479" s="288">
        <f t="shared" si="45"/>
        <v>0</v>
      </c>
      <c r="K479" s="243"/>
    </row>
    <row r="480" spans="1:11" s="222" customFormat="1" ht="15.75" hidden="1" outlineLevel="2">
      <c r="A480" s="308"/>
      <c r="B480" s="304" t="s">
        <v>890</v>
      </c>
      <c r="C480" s="231">
        <f t="shared" si="48"/>
        <v>62.519</v>
      </c>
      <c r="D480" s="241">
        <f t="shared" si="47"/>
        <v>62.519</v>
      </c>
      <c r="E480" s="231"/>
      <c r="F480" s="231"/>
      <c r="G480" s="231"/>
      <c r="H480" s="231"/>
      <c r="I480" s="231">
        <v>62.519</v>
      </c>
      <c r="J480" s="288">
        <f t="shared" si="45"/>
        <v>0</v>
      </c>
      <c r="K480" s="243"/>
    </row>
    <row r="481" spans="1:11" s="222" customFormat="1" ht="15.75" hidden="1" outlineLevel="1" collapsed="1">
      <c r="A481" s="290" t="s">
        <v>62</v>
      </c>
      <c r="B481" s="314" t="s">
        <v>891</v>
      </c>
      <c r="C481" s="231">
        <f t="shared" si="48"/>
        <v>62.519</v>
      </c>
      <c r="D481" s="241">
        <f t="shared" si="47"/>
        <v>62.519</v>
      </c>
      <c r="E481" s="231"/>
      <c r="F481" s="231"/>
      <c r="G481" s="231"/>
      <c r="H481" s="231"/>
      <c r="I481" s="231">
        <v>62.519</v>
      </c>
      <c r="J481" s="288">
        <f t="shared" si="45"/>
        <v>0</v>
      </c>
      <c r="K481" s="243"/>
    </row>
    <row r="482" spans="1:11" s="222" customFormat="1" ht="15.75" hidden="1" outlineLevel="1">
      <c r="A482" s="308">
        <v>3</v>
      </c>
      <c r="B482" s="295" t="s">
        <v>826</v>
      </c>
      <c r="C482" s="231">
        <f t="shared" si="48"/>
        <v>31.805294</v>
      </c>
      <c r="D482" s="241">
        <f t="shared" si="47"/>
        <v>31.805294</v>
      </c>
      <c r="E482" s="231"/>
      <c r="F482" s="231"/>
      <c r="G482" s="231"/>
      <c r="H482" s="231"/>
      <c r="I482" s="231">
        <v>31.805294</v>
      </c>
      <c r="J482" s="288">
        <f t="shared" si="45"/>
        <v>0</v>
      </c>
      <c r="K482" s="243"/>
    </row>
    <row r="483" spans="1:11" s="222" customFormat="1" ht="15.75" hidden="1" outlineLevel="2">
      <c r="A483" s="308"/>
      <c r="B483" s="291" t="s">
        <v>868</v>
      </c>
      <c r="C483" s="231">
        <f t="shared" si="48"/>
        <v>31.805294</v>
      </c>
      <c r="D483" s="241">
        <f t="shared" si="47"/>
        <v>31.805294</v>
      </c>
      <c r="E483" s="231"/>
      <c r="F483" s="231"/>
      <c r="G483" s="231"/>
      <c r="H483" s="231"/>
      <c r="I483" s="231">
        <v>31.805294</v>
      </c>
      <c r="J483" s="288">
        <f t="shared" si="45"/>
        <v>0</v>
      </c>
      <c r="K483" s="243"/>
    </row>
    <row r="484" spans="1:11" s="222" customFormat="1" ht="15.75" hidden="1" outlineLevel="2">
      <c r="A484" s="308"/>
      <c r="B484" s="291" t="s">
        <v>890</v>
      </c>
      <c r="C484" s="231">
        <f t="shared" si="48"/>
        <v>31.805294</v>
      </c>
      <c r="D484" s="241">
        <f t="shared" si="47"/>
        <v>31.805294</v>
      </c>
      <c r="E484" s="231"/>
      <c r="F484" s="231"/>
      <c r="G484" s="231"/>
      <c r="H484" s="231"/>
      <c r="I484" s="231">
        <v>31.805294</v>
      </c>
      <c r="J484" s="288">
        <f t="shared" si="45"/>
        <v>0</v>
      </c>
      <c r="K484" s="243"/>
    </row>
    <row r="485" spans="1:11" s="222" customFormat="1" ht="15.75" hidden="1" outlineLevel="1" collapsed="1">
      <c r="A485" s="290" t="s">
        <v>62</v>
      </c>
      <c r="B485" s="314" t="s">
        <v>891</v>
      </c>
      <c r="C485" s="231">
        <f t="shared" si="48"/>
        <v>31.805294</v>
      </c>
      <c r="D485" s="241">
        <f t="shared" si="47"/>
        <v>31.805294</v>
      </c>
      <c r="E485" s="231"/>
      <c r="F485" s="231"/>
      <c r="G485" s="231"/>
      <c r="H485" s="231"/>
      <c r="I485" s="231">
        <v>31.805294</v>
      </c>
      <c r="J485" s="288">
        <f t="shared" si="45"/>
        <v>0</v>
      </c>
      <c r="K485" s="243"/>
    </row>
    <row r="486" spans="1:11" s="222" customFormat="1" ht="15.75" hidden="1" outlineLevel="1">
      <c r="A486" s="308">
        <v>4</v>
      </c>
      <c r="B486" s="291" t="s">
        <v>931</v>
      </c>
      <c r="C486" s="231">
        <f t="shared" si="48"/>
        <v>13</v>
      </c>
      <c r="D486" s="241">
        <f t="shared" si="47"/>
        <v>13</v>
      </c>
      <c r="E486" s="231"/>
      <c r="F486" s="231"/>
      <c r="G486" s="231"/>
      <c r="H486" s="231"/>
      <c r="I486" s="309">
        <v>13</v>
      </c>
      <c r="J486" s="288">
        <f t="shared" si="45"/>
        <v>0</v>
      </c>
      <c r="K486" s="243"/>
    </row>
    <row r="487" spans="1:11" s="222" customFormat="1" ht="15.75" hidden="1" outlineLevel="2">
      <c r="A487" s="308"/>
      <c r="B487" s="291" t="s">
        <v>868</v>
      </c>
      <c r="C487" s="231">
        <f t="shared" si="48"/>
        <v>13</v>
      </c>
      <c r="D487" s="241">
        <f t="shared" si="47"/>
        <v>13</v>
      </c>
      <c r="E487" s="231"/>
      <c r="F487" s="231"/>
      <c r="G487" s="231"/>
      <c r="H487" s="231"/>
      <c r="I487" s="309">
        <v>13</v>
      </c>
      <c r="J487" s="288">
        <f t="shared" si="45"/>
        <v>0</v>
      </c>
      <c r="K487" s="243"/>
    </row>
    <row r="488" spans="1:11" s="222" customFormat="1" ht="15.75" hidden="1" outlineLevel="2">
      <c r="A488" s="308"/>
      <c r="B488" s="291" t="s">
        <v>890</v>
      </c>
      <c r="C488" s="231">
        <f t="shared" si="48"/>
        <v>13</v>
      </c>
      <c r="D488" s="241">
        <f t="shared" si="47"/>
        <v>13</v>
      </c>
      <c r="E488" s="231"/>
      <c r="F488" s="231"/>
      <c r="G488" s="231"/>
      <c r="H488" s="231"/>
      <c r="I488" s="309">
        <v>13</v>
      </c>
      <c r="J488" s="288">
        <f t="shared" si="45"/>
        <v>0</v>
      </c>
      <c r="K488" s="243"/>
    </row>
    <row r="489" spans="1:11" s="222" customFormat="1" ht="15.75" hidden="1" outlineLevel="1" collapsed="1">
      <c r="A489" s="290" t="s">
        <v>62</v>
      </c>
      <c r="B489" s="313" t="s">
        <v>888</v>
      </c>
      <c r="C489" s="231">
        <f t="shared" si="48"/>
        <v>13</v>
      </c>
      <c r="D489" s="241">
        <f t="shared" si="47"/>
        <v>13</v>
      </c>
      <c r="E489" s="231"/>
      <c r="F489" s="231"/>
      <c r="G489" s="231"/>
      <c r="H489" s="231"/>
      <c r="I489" s="309">
        <v>13</v>
      </c>
      <c r="J489" s="288">
        <f t="shared" si="45"/>
        <v>0</v>
      </c>
      <c r="K489" s="243"/>
    </row>
    <row r="490" spans="1:11" s="222" customFormat="1" ht="15.75" hidden="1" outlineLevel="1">
      <c r="A490" s="308">
        <v>5</v>
      </c>
      <c r="B490" s="295" t="s">
        <v>120</v>
      </c>
      <c r="C490" s="231">
        <f t="shared" si="48"/>
        <v>0.405292</v>
      </c>
      <c r="D490" s="241">
        <f t="shared" si="47"/>
        <v>0.405292</v>
      </c>
      <c r="E490" s="231"/>
      <c r="F490" s="231"/>
      <c r="G490" s="231"/>
      <c r="H490" s="231"/>
      <c r="I490" s="309">
        <v>0.405292</v>
      </c>
      <c r="J490" s="288">
        <f t="shared" si="45"/>
        <v>0</v>
      </c>
      <c r="K490" s="243"/>
    </row>
    <row r="491" spans="1:11" s="222" customFormat="1" ht="15.75" hidden="1" outlineLevel="2">
      <c r="A491" s="308"/>
      <c r="B491" s="291" t="s">
        <v>868</v>
      </c>
      <c r="C491" s="231">
        <f t="shared" si="48"/>
        <v>0.405292</v>
      </c>
      <c r="D491" s="241">
        <f t="shared" si="47"/>
        <v>0.405292</v>
      </c>
      <c r="E491" s="231"/>
      <c r="F491" s="231"/>
      <c r="G491" s="231"/>
      <c r="H491" s="231"/>
      <c r="I491" s="309">
        <v>0.405292</v>
      </c>
      <c r="J491" s="288">
        <f t="shared" si="45"/>
        <v>0</v>
      </c>
      <c r="K491" s="243"/>
    </row>
    <row r="492" spans="1:11" s="222" customFormat="1" ht="15.75" hidden="1" outlineLevel="2">
      <c r="A492" s="308"/>
      <c r="B492" s="291" t="s">
        <v>890</v>
      </c>
      <c r="C492" s="231">
        <f t="shared" si="48"/>
        <v>0.405292</v>
      </c>
      <c r="D492" s="241">
        <f t="shared" si="47"/>
        <v>0.405292</v>
      </c>
      <c r="E492" s="231"/>
      <c r="F492" s="231"/>
      <c r="G492" s="231"/>
      <c r="H492" s="231"/>
      <c r="I492" s="309">
        <v>0.405292</v>
      </c>
      <c r="J492" s="288">
        <f t="shared" si="45"/>
        <v>0</v>
      </c>
      <c r="K492" s="243"/>
    </row>
    <row r="493" spans="1:11" s="222" customFormat="1" ht="15.75" hidden="1" outlineLevel="1" collapsed="1">
      <c r="A493" s="290" t="s">
        <v>62</v>
      </c>
      <c r="B493" s="313" t="s">
        <v>888</v>
      </c>
      <c r="C493" s="231">
        <f t="shared" si="48"/>
        <v>0.405292</v>
      </c>
      <c r="D493" s="241">
        <f t="shared" si="47"/>
        <v>0.405292</v>
      </c>
      <c r="E493" s="231"/>
      <c r="F493" s="231"/>
      <c r="G493" s="231"/>
      <c r="H493" s="231"/>
      <c r="I493" s="309">
        <v>0.405292</v>
      </c>
      <c r="J493" s="288">
        <f t="shared" si="45"/>
        <v>0</v>
      </c>
      <c r="K493" s="243"/>
    </row>
    <row r="494" spans="1:11" s="222" customFormat="1" ht="15.75" hidden="1" outlineLevel="1">
      <c r="A494" s="308">
        <v>6</v>
      </c>
      <c r="B494" s="304" t="s">
        <v>932</v>
      </c>
      <c r="C494" s="231">
        <f t="shared" si="48"/>
        <v>1.232136</v>
      </c>
      <c r="D494" s="241">
        <f t="shared" si="47"/>
        <v>1.232136</v>
      </c>
      <c r="E494" s="231"/>
      <c r="F494" s="231"/>
      <c r="G494" s="231"/>
      <c r="H494" s="231"/>
      <c r="I494" s="309">
        <v>1.232136</v>
      </c>
      <c r="J494" s="288">
        <f t="shared" si="45"/>
        <v>0</v>
      </c>
      <c r="K494" s="243"/>
    </row>
    <row r="495" spans="1:11" s="222" customFormat="1" ht="15.75" hidden="1" outlineLevel="2">
      <c r="A495" s="308"/>
      <c r="B495" s="304" t="s">
        <v>868</v>
      </c>
      <c r="C495" s="231">
        <f t="shared" si="48"/>
        <v>1.232136</v>
      </c>
      <c r="D495" s="241">
        <f t="shared" si="47"/>
        <v>1.232136</v>
      </c>
      <c r="E495" s="231"/>
      <c r="F495" s="231"/>
      <c r="G495" s="231"/>
      <c r="H495" s="231"/>
      <c r="I495" s="309">
        <v>1.232136</v>
      </c>
      <c r="J495" s="288">
        <f t="shared" si="45"/>
        <v>0</v>
      </c>
      <c r="K495" s="243"/>
    </row>
    <row r="496" spans="1:11" s="222" customFormat="1" ht="15.75" hidden="1" outlineLevel="2">
      <c r="A496" s="308"/>
      <c r="B496" s="304" t="s">
        <v>870</v>
      </c>
      <c r="C496" s="231">
        <f t="shared" si="48"/>
        <v>1.232136</v>
      </c>
      <c r="D496" s="241">
        <f t="shared" si="47"/>
        <v>1.232136</v>
      </c>
      <c r="E496" s="231"/>
      <c r="F496" s="231"/>
      <c r="G496" s="231"/>
      <c r="H496" s="231"/>
      <c r="I496" s="309">
        <v>1.232136</v>
      </c>
      <c r="J496" s="288">
        <f t="shared" si="45"/>
        <v>0</v>
      </c>
      <c r="K496" s="243"/>
    </row>
    <row r="497" spans="1:11" s="222" customFormat="1" ht="15.75" hidden="1" outlineLevel="1" collapsed="1">
      <c r="A497" s="290" t="s">
        <v>62</v>
      </c>
      <c r="B497" s="302" t="s">
        <v>872</v>
      </c>
      <c r="C497" s="231">
        <f t="shared" si="48"/>
        <v>1.232136</v>
      </c>
      <c r="D497" s="241">
        <f t="shared" si="47"/>
        <v>1.232136</v>
      </c>
      <c r="E497" s="231"/>
      <c r="F497" s="231"/>
      <c r="G497" s="231"/>
      <c r="H497" s="231"/>
      <c r="I497" s="309">
        <v>1.232136</v>
      </c>
      <c r="J497" s="288">
        <f t="shared" si="45"/>
        <v>0</v>
      </c>
      <c r="K497" s="243"/>
    </row>
    <row r="498" spans="1:11" s="222" customFormat="1" ht="15.75" hidden="1" outlineLevel="1">
      <c r="A498" s="308">
        <v>7</v>
      </c>
      <c r="B498" s="270" t="s">
        <v>122</v>
      </c>
      <c r="C498" s="231">
        <f t="shared" si="48"/>
        <v>22.794274</v>
      </c>
      <c r="D498" s="241">
        <f t="shared" si="47"/>
        <v>22.794274</v>
      </c>
      <c r="E498" s="231"/>
      <c r="F498" s="231"/>
      <c r="G498" s="231"/>
      <c r="H498" s="231"/>
      <c r="I498" s="309">
        <v>22.794274</v>
      </c>
      <c r="J498" s="288">
        <f t="shared" si="45"/>
        <v>0</v>
      </c>
      <c r="K498" s="243"/>
    </row>
    <row r="499" spans="1:11" s="222" customFormat="1" ht="15.75" hidden="1" outlineLevel="2">
      <c r="A499" s="308"/>
      <c r="B499" s="304" t="s">
        <v>868</v>
      </c>
      <c r="C499" s="231">
        <f t="shared" si="48"/>
        <v>22.794274</v>
      </c>
      <c r="D499" s="241">
        <f t="shared" si="47"/>
        <v>22.794274</v>
      </c>
      <c r="E499" s="231"/>
      <c r="F499" s="231"/>
      <c r="G499" s="231"/>
      <c r="H499" s="231"/>
      <c r="I499" s="309">
        <v>22.794274</v>
      </c>
      <c r="J499" s="288">
        <f t="shared" si="45"/>
        <v>0</v>
      </c>
      <c r="K499" s="243"/>
    </row>
    <row r="500" spans="1:11" s="222" customFormat="1" ht="15.75" hidden="1" outlineLevel="2">
      <c r="A500" s="308"/>
      <c r="B500" s="304" t="s">
        <v>890</v>
      </c>
      <c r="C500" s="231">
        <f t="shared" si="48"/>
        <v>22.794274</v>
      </c>
      <c r="D500" s="241">
        <f t="shared" si="47"/>
        <v>22.794274</v>
      </c>
      <c r="E500" s="231"/>
      <c r="F500" s="231"/>
      <c r="G500" s="231"/>
      <c r="H500" s="231"/>
      <c r="I500" s="309">
        <v>22.794274</v>
      </c>
      <c r="J500" s="288">
        <f t="shared" si="45"/>
        <v>0</v>
      </c>
      <c r="K500" s="243"/>
    </row>
    <row r="501" spans="1:11" s="222" customFormat="1" ht="15.75" hidden="1" outlineLevel="1" collapsed="1">
      <c r="A501" s="290" t="s">
        <v>62</v>
      </c>
      <c r="B501" s="314" t="s">
        <v>891</v>
      </c>
      <c r="C501" s="231">
        <f t="shared" si="48"/>
        <v>22.794274</v>
      </c>
      <c r="D501" s="241">
        <f t="shared" si="47"/>
        <v>22.794274</v>
      </c>
      <c r="E501" s="231"/>
      <c r="F501" s="231"/>
      <c r="G501" s="231"/>
      <c r="H501" s="231"/>
      <c r="I501" s="309">
        <v>22.794274</v>
      </c>
      <c r="J501" s="288">
        <f t="shared" si="45"/>
        <v>0</v>
      </c>
      <c r="K501" s="243"/>
    </row>
    <row r="502" spans="1:11" s="222" customFormat="1" ht="15.75" hidden="1" outlineLevel="1">
      <c r="A502" s="308">
        <v>8</v>
      </c>
      <c r="B502" s="291" t="s">
        <v>933</v>
      </c>
      <c r="C502" s="231">
        <f t="shared" si="48"/>
        <v>319.071697</v>
      </c>
      <c r="D502" s="241">
        <f t="shared" si="47"/>
        <v>319.071697</v>
      </c>
      <c r="E502" s="231"/>
      <c r="F502" s="231"/>
      <c r="G502" s="231"/>
      <c r="H502" s="231"/>
      <c r="I502" s="309">
        <v>319.071697</v>
      </c>
      <c r="J502" s="288">
        <f t="shared" si="45"/>
        <v>0</v>
      </c>
      <c r="K502" s="243"/>
    </row>
    <row r="503" spans="1:11" s="222" customFormat="1" ht="15.75" hidden="1" outlineLevel="2">
      <c r="A503" s="308"/>
      <c r="B503" s="291" t="s">
        <v>868</v>
      </c>
      <c r="C503" s="231">
        <f t="shared" si="48"/>
        <v>319.071697</v>
      </c>
      <c r="D503" s="241">
        <f t="shared" si="47"/>
        <v>319.071697</v>
      </c>
      <c r="E503" s="231"/>
      <c r="F503" s="231"/>
      <c r="G503" s="231"/>
      <c r="H503" s="231"/>
      <c r="I503" s="309">
        <v>319.071697</v>
      </c>
      <c r="J503" s="288">
        <f t="shared" si="45"/>
        <v>0</v>
      </c>
      <c r="K503" s="243"/>
    </row>
    <row r="504" spans="1:11" s="222" customFormat="1" ht="15.75" hidden="1" outlineLevel="2">
      <c r="A504" s="308"/>
      <c r="B504" s="291" t="s">
        <v>870</v>
      </c>
      <c r="C504" s="231">
        <f t="shared" si="48"/>
        <v>319.071697</v>
      </c>
      <c r="D504" s="241">
        <f t="shared" si="47"/>
        <v>319.071697</v>
      </c>
      <c r="E504" s="231"/>
      <c r="F504" s="231"/>
      <c r="G504" s="231"/>
      <c r="H504" s="231"/>
      <c r="I504" s="309">
        <v>319.071697</v>
      </c>
      <c r="J504" s="288">
        <f t="shared" si="45"/>
        <v>0</v>
      </c>
      <c r="K504" s="243"/>
    </row>
    <row r="505" spans="1:11" s="222" customFormat="1" ht="15.75" hidden="1" outlineLevel="1" collapsed="1">
      <c r="A505" s="290" t="s">
        <v>62</v>
      </c>
      <c r="B505" s="302" t="s">
        <v>872</v>
      </c>
      <c r="C505" s="231">
        <f t="shared" si="48"/>
        <v>319.071697</v>
      </c>
      <c r="D505" s="241">
        <f t="shared" si="47"/>
        <v>319.071697</v>
      </c>
      <c r="E505" s="231"/>
      <c r="F505" s="231"/>
      <c r="G505" s="231"/>
      <c r="H505" s="231"/>
      <c r="I505" s="309">
        <v>319.071697</v>
      </c>
      <c r="J505" s="288">
        <f t="shared" si="45"/>
        <v>0</v>
      </c>
      <c r="K505" s="243"/>
    </row>
    <row r="506" spans="1:11" s="222" customFormat="1" ht="15.75" hidden="1" outlineLevel="1">
      <c r="A506" s="308">
        <v>9</v>
      </c>
      <c r="B506" s="304" t="s">
        <v>934</v>
      </c>
      <c r="C506" s="231">
        <f t="shared" si="48"/>
        <v>2.9545</v>
      </c>
      <c r="D506" s="241">
        <f t="shared" si="47"/>
        <v>2.9545</v>
      </c>
      <c r="E506" s="231"/>
      <c r="F506" s="231"/>
      <c r="G506" s="231"/>
      <c r="H506" s="231"/>
      <c r="I506" s="309">
        <v>2.9545</v>
      </c>
      <c r="J506" s="288">
        <f t="shared" si="45"/>
        <v>0</v>
      </c>
      <c r="K506" s="243"/>
    </row>
    <row r="507" spans="1:11" s="222" customFormat="1" ht="15.75" hidden="1" outlineLevel="2">
      <c r="A507" s="308"/>
      <c r="B507" s="304" t="s">
        <v>868</v>
      </c>
      <c r="C507" s="231">
        <f t="shared" si="48"/>
        <v>2.9545</v>
      </c>
      <c r="D507" s="241">
        <f t="shared" si="47"/>
        <v>2.9545</v>
      </c>
      <c r="E507" s="231"/>
      <c r="F507" s="231"/>
      <c r="G507" s="231"/>
      <c r="H507" s="231"/>
      <c r="I507" s="309">
        <v>2.9545</v>
      </c>
      <c r="J507" s="288">
        <f t="shared" si="45"/>
        <v>0</v>
      </c>
      <c r="K507" s="243"/>
    </row>
    <row r="508" spans="1:11" s="222" customFormat="1" ht="15.75" hidden="1" outlineLevel="2">
      <c r="A508" s="308"/>
      <c r="B508" s="304" t="s">
        <v>870</v>
      </c>
      <c r="C508" s="231">
        <f t="shared" si="48"/>
        <v>2.9545</v>
      </c>
      <c r="D508" s="241">
        <f t="shared" si="47"/>
        <v>2.9545</v>
      </c>
      <c r="E508" s="231"/>
      <c r="F508" s="231"/>
      <c r="G508" s="231"/>
      <c r="H508" s="231"/>
      <c r="I508" s="309">
        <v>2.9545</v>
      </c>
      <c r="J508" s="288">
        <f t="shared" si="45"/>
        <v>0</v>
      </c>
      <c r="K508" s="243"/>
    </row>
    <row r="509" spans="1:11" s="222" customFormat="1" ht="15.75" hidden="1" outlineLevel="1" collapsed="1">
      <c r="A509" s="290" t="s">
        <v>62</v>
      </c>
      <c r="B509" s="302" t="s">
        <v>872</v>
      </c>
      <c r="C509" s="231">
        <f t="shared" si="48"/>
        <v>2.9545</v>
      </c>
      <c r="D509" s="241">
        <f t="shared" si="47"/>
        <v>2.9545</v>
      </c>
      <c r="E509" s="231"/>
      <c r="F509" s="231"/>
      <c r="G509" s="231"/>
      <c r="H509" s="231"/>
      <c r="I509" s="309">
        <v>2.9545</v>
      </c>
      <c r="J509" s="288">
        <f t="shared" si="45"/>
        <v>0</v>
      </c>
      <c r="K509" s="243"/>
    </row>
    <row r="510" spans="1:11" s="222" customFormat="1" ht="15.75" hidden="1" outlineLevel="1">
      <c r="A510" s="308">
        <v>10</v>
      </c>
      <c r="B510" s="270" t="s">
        <v>935</v>
      </c>
      <c r="C510" s="231">
        <f t="shared" si="48"/>
        <v>344</v>
      </c>
      <c r="D510" s="241">
        <f t="shared" si="47"/>
        <v>344</v>
      </c>
      <c r="E510" s="231"/>
      <c r="F510" s="231"/>
      <c r="G510" s="231"/>
      <c r="H510" s="231"/>
      <c r="I510" s="309">
        <v>344</v>
      </c>
      <c r="J510" s="288">
        <f t="shared" si="45"/>
        <v>0</v>
      </c>
      <c r="K510" s="243"/>
    </row>
    <row r="511" spans="1:11" s="222" customFormat="1" ht="15.75" hidden="1" outlineLevel="2">
      <c r="A511" s="308"/>
      <c r="B511" s="304" t="s">
        <v>868</v>
      </c>
      <c r="C511" s="231">
        <f t="shared" si="48"/>
        <v>344</v>
      </c>
      <c r="D511" s="241">
        <f t="shared" si="47"/>
        <v>344</v>
      </c>
      <c r="E511" s="231"/>
      <c r="F511" s="231"/>
      <c r="G511" s="231"/>
      <c r="H511" s="231"/>
      <c r="I511" s="309">
        <v>344</v>
      </c>
      <c r="J511" s="288">
        <f t="shared" si="45"/>
        <v>0</v>
      </c>
      <c r="K511" s="243"/>
    </row>
    <row r="512" spans="1:11" s="222" customFormat="1" ht="15.75" hidden="1" outlineLevel="2">
      <c r="A512" s="308"/>
      <c r="B512" s="291" t="s">
        <v>870</v>
      </c>
      <c r="C512" s="231">
        <f t="shared" si="48"/>
        <v>344</v>
      </c>
      <c r="D512" s="241">
        <f t="shared" si="47"/>
        <v>344</v>
      </c>
      <c r="E512" s="231"/>
      <c r="F512" s="231"/>
      <c r="G512" s="231"/>
      <c r="H512" s="231"/>
      <c r="I512" s="309">
        <v>344</v>
      </c>
      <c r="J512" s="288">
        <f t="shared" si="45"/>
        <v>0</v>
      </c>
      <c r="K512" s="243"/>
    </row>
    <row r="513" spans="1:11" s="222" customFormat="1" ht="15.75" hidden="1" outlineLevel="1" collapsed="1">
      <c r="A513" s="290" t="s">
        <v>62</v>
      </c>
      <c r="B513" s="302" t="s">
        <v>872</v>
      </c>
      <c r="C513" s="231">
        <f t="shared" si="48"/>
        <v>344</v>
      </c>
      <c r="D513" s="241">
        <f t="shared" si="47"/>
        <v>344</v>
      </c>
      <c r="E513" s="231"/>
      <c r="F513" s="231"/>
      <c r="G513" s="231"/>
      <c r="H513" s="231"/>
      <c r="I513" s="309">
        <v>344</v>
      </c>
      <c r="J513" s="288">
        <f t="shared" si="45"/>
        <v>0</v>
      </c>
      <c r="K513" s="243"/>
    </row>
    <row r="514" spans="1:11" s="222" customFormat="1" ht="18.75" customHeight="1" hidden="1" outlineLevel="1">
      <c r="A514" s="308">
        <v>11</v>
      </c>
      <c r="B514" s="295" t="s">
        <v>936</v>
      </c>
      <c r="C514" s="309">
        <f>C515+C518</f>
        <v>1022.955</v>
      </c>
      <c r="D514" s="309">
        <f>D515+D518</f>
        <v>18.955</v>
      </c>
      <c r="E514" s="309">
        <f>E515+E518</f>
        <v>943</v>
      </c>
      <c r="F514" s="309">
        <f>F515+F518</f>
        <v>61</v>
      </c>
      <c r="G514" s="309">
        <f>G515+G518</f>
        <v>0</v>
      </c>
      <c r="H514" s="309">
        <f>H515+H518</f>
        <v>0</v>
      </c>
      <c r="I514" s="309">
        <f>I515+I518</f>
        <v>1022.955</v>
      </c>
      <c r="J514" s="288">
        <f t="shared" si="45"/>
        <v>0</v>
      </c>
      <c r="K514" s="243"/>
    </row>
    <row r="515" spans="1:11" s="222" customFormat="1" ht="15.75" hidden="1" outlineLevel="1">
      <c r="A515" s="290" t="s">
        <v>62</v>
      </c>
      <c r="B515" s="291" t="s">
        <v>868</v>
      </c>
      <c r="C515" s="231">
        <f t="shared" si="48"/>
        <v>18.955</v>
      </c>
      <c r="D515" s="241">
        <f t="shared" si="47"/>
        <v>18.955</v>
      </c>
      <c r="E515" s="231"/>
      <c r="F515" s="231"/>
      <c r="G515" s="231"/>
      <c r="H515" s="231"/>
      <c r="I515" s="309">
        <v>18.955</v>
      </c>
      <c r="J515" s="288">
        <f t="shared" si="45"/>
        <v>0</v>
      </c>
      <c r="K515" s="243"/>
    </row>
    <row r="516" spans="1:11" s="222" customFormat="1" ht="15.75" hidden="1" outlineLevel="2">
      <c r="A516" s="308"/>
      <c r="B516" s="291" t="s">
        <v>890</v>
      </c>
      <c r="C516" s="231">
        <f t="shared" si="48"/>
        <v>18.955</v>
      </c>
      <c r="D516" s="241">
        <f t="shared" si="47"/>
        <v>18.955</v>
      </c>
      <c r="E516" s="231"/>
      <c r="F516" s="231"/>
      <c r="G516" s="231"/>
      <c r="H516" s="231"/>
      <c r="I516" s="309">
        <v>18.955</v>
      </c>
      <c r="J516" s="288">
        <f t="shared" si="45"/>
        <v>0</v>
      </c>
      <c r="K516" s="243"/>
    </row>
    <row r="517" spans="1:11" s="222" customFormat="1" ht="15.75" hidden="1" outlineLevel="2">
      <c r="A517" s="311"/>
      <c r="B517" s="314" t="s">
        <v>891</v>
      </c>
      <c r="C517" s="231">
        <f t="shared" si="48"/>
        <v>18.955</v>
      </c>
      <c r="D517" s="241">
        <f t="shared" si="47"/>
        <v>18.955</v>
      </c>
      <c r="E517" s="231"/>
      <c r="F517" s="231"/>
      <c r="G517" s="231"/>
      <c r="H517" s="231"/>
      <c r="I517" s="309">
        <v>18.955</v>
      </c>
      <c r="J517" s="288">
        <f t="shared" si="45"/>
        <v>0</v>
      </c>
      <c r="K517" s="243"/>
    </row>
    <row r="518" spans="1:11" s="222" customFormat="1" ht="15.75" hidden="1" outlineLevel="1" collapsed="1">
      <c r="A518" s="290" t="s">
        <v>62</v>
      </c>
      <c r="B518" s="291" t="s">
        <v>879</v>
      </c>
      <c r="C518" s="231">
        <f>C519+C520+C521</f>
        <v>1004</v>
      </c>
      <c r="D518" s="231">
        <f>D519+D520+D521</f>
        <v>0</v>
      </c>
      <c r="E518" s="231">
        <f>E519+E520+E521</f>
        <v>943</v>
      </c>
      <c r="F518" s="231">
        <f>F519+F520+F521</f>
        <v>61</v>
      </c>
      <c r="G518" s="231">
        <f>G519+G520+G521</f>
        <v>0</v>
      </c>
      <c r="H518" s="231">
        <f>H519+H520+H521</f>
        <v>0</v>
      </c>
      <c r="I518" s="231">
        <f>I519+I520+I521</f>
        <v>1004</v>
      </c>
      <c r="J518" s="288">
        <f t="shared" si="45"/>
        <v>0</v>
      </c>
      <c r="K518" s="243"/>
    </row>
    <row r="519" spans="1:11" s="222" customFormat="1" ht="15.75" hidden="1" outlineLevel="2">
      <c r="A519" s="6"/>
      <c r="B519" s="302" t="s">
        <v>871</v>
      </c>
      <c r="C519" s="231">
        <f t="shared" si="48"/>
        <v>61</v>
      </c>
      <c r="D519" s="241"/>
      <c r="E519" s="231"/>
      <c r="F519" s="231">
        <f>I519</f>
        <v>61</v>
      </c>
      <c r="G519" s="231"/>
      <c r="H519" s="231"/>
      <c r="I519" s="309">
        <v>61</v>
      </c>
      <c r="J519" s="288">
        <f t="shared" si="45"/>
        <v>0</v>
      </c>
      <c r="K519" s="243"/>
    </row>
    <row r="520" spans="1:11" s="222" customFormat="1" ht="15.75" hidden="1" outlineLevel="2">
      <c r="A520" s="6"/>
      <c r="B520" s="302" t="s">
        <v>871</v>
      </c>
      <c r="C520" s="231">
        <f t="shared" si="48"/>
        <v>240</v>
      </c>
      <c r="D520" s="241"/>
      <c r="E520" s="231">
        <f>I520</f>
        <v>240</v>
      </c>
      <c r="F520" s="231"/>
      <c r="G520" s="231"/>
      <c r="H520" s="231"/>
      <c r="I520" s="309">
        <v>240</v>
      </c>
      <c r="J520" s="288">
        <f t="shared" si="45"/>
        <v>0</v>
      </c>
      <c r="K520" s="243"/>
    </row>
    <row r="521" spans="1:11" s="332" customFormat="1" ht="15.75" hidden="1" outlineLevel="2">
      <c r="A521" s="328"/>
      <c r="B521" s="329" t="s">
        <v>871</v>
      </c>
      <c r="C521" s="330">
        <f t="shared" si="48"/>
        <v>703</v>
      </c>
      <c r="D521" s="317"/>
      <c r="E521" s="330">
        <f>I521</f>
        <v>703</v>
      </c>
      <c r="F521" s="330"/>
      <c r="G521" s="330"/>
      <c r="H521" s="330"/>
      <c r="I521" s="331">
        <v>703</v>
      </c>
      <c r="J521" s="319">
        <f t="shared" si="45"/>
        <v>0</v>
      </c>
      <c r="K521" s="320"/>
    </row>
    <row r="522" spans="1:11" s="222" customFormat="1" ht="15.75" hidden="1" outlineLevel="1" collapsed="1">
      <c r="A522" s="308">
        <v>12</v>
      </c>
      <c r="B522" s="295" t="s">
        <v>937</v>
      </c>
      <c r="C522" s="231">
        <f t="shared" si="48"/>
        <v>1119.536336</v>
      </c>
      <c r="D522" s="241">
        <f t="shared" si="47"/>
        <v>1119.536336</v>
      </c>
      <c r="E522" s="231"/>
      <c r="F522" s="231"/>
      <c r="G522" s="231"/>
      <c r="H522" s="231"/>
      <c r="I522" s="309">
        <v>1119.536336</v>
      </c>
      <c r="J522" s="288">
        <f t="shared" si="45"/>
        <v>0</v>
      </c>
      <c r="K522" s="243"/>
    </row>
    <row r="523" spans="1:11" s="222" customFormat="1" ht="15.75" hidden="1" outlineLevel="2">
      <c r="A523" s="308"/>
      <c r="B523" s="291" t="s">
        <v>868</v>
      </c>
      <c r="C523" s="231">
        <f t="shared" si="48"/>
        <v>1119.536336</v>
      </c>
      <c r="D523" s="241">
        <f t="shared" si="47"/>
        <v>1119.536336</v>
      </c>
      <c r="E523" s="231"/>
      <c r="F523" s="231"/>
      <c r="G523" s="231"/>
      <c r="H523" s="231"/>
      <c r="I523" s="309">
        <v>1119.536336</v>
      </c>
      <c r="J523" s="288">
        <f t="shared" si="45"/>
        <v>0</v>
      </c>
      <c r="K523" s="243"/>
    </row>
    <row r="524" spans="1:11" s="222" customFormat="1" ht="15.75" hidden="1" outlineLevel="2">
      <c r="A524" s="308"/>
      <c r="B524" s="291" t="s">
        <v>890</v>
      </c>
      <c r="C524" s="231">
        <f t="shared" si="48"/>
        <v>1119.536336</v>
      </c>
      <c r="D524" s="241">
        <f t="shared" si="47"/>
        <v>1119.536336</v>
      </c>
      <c r="E524" s="231"/>
      <c r="F524" s="231"/>
      <c r="G524" s="231"/>
      <c r="H524" s="231"/>
      <c r="I524" s="309">
        <v>1119.536336</v>
      </c>
      <c r="J524" s="288">
        <f aca="true" t="shared" si="50" ref="J524:J546">I524-C524</f>
        <v>0</v>
      </c>
      <c r="K524" s="243"/>
    </row>
    <row r="525" spans="1:11" s="222" customFormat="1" ht="15.75" hidden="1" outlineLevel="1" collapsed="1">
      <c r="A525" s="290" t="s">
        <v>62</v>
      </c>
      <c r="B525" s="314" t="s">
        <v>891</v>
      </c>
      <c r="C525" s="231">
        <f t="shared" si="48"/>
        <v>1119.536336</v>
      </c>
      <c r="D525" s="241">
        <f t="shared" si="47"/>
        <v>1119.536336</v>
      </c>
      <c r="E525" s="231"/>
      <c r="F525" s="231"/>
      <c r="G525" s="231"/>
      <c r="H525" s="231"/>
      <c r="I525" s="309">
        <v>1119.536336</v>
      </c>
      <c r="J525" s="288">
        <f t="shared" si="50"/>
        <v>0</v>
      </c>
      <c r="K525" s="243"/>
    </row>
    <row r="526" spans="1:11" s="222" customFormat="1" ht="15.75" hidden="1" outlineLevel="1">
      <c r="A526" s="308">
        <v>13</v>
      </c>
      <c r="B526" s="270" t="s">
        <v>938</v>
      </c>
      <c r="C526" s="231">
        <f t="shared" si="48"/>
        <v>153.024369</v>
      </c>
      <c r="D526" s="241">
        <f aca="true" t="shared" si="51" ref="D526:D546">I526</f>
        <v>153.024369</v>
      </c>
      <c r="E526" s="231"/>
      <c r="F526" s="231"/>
      <c r="G526" s="231"/>
      <c r="H526" s="231"/>
      <c r="I526" s="309">
        <v>153.024369</v>
      </c>
      <c r="J526" s="288">
        <f t="shared" si="50"/>
        <v>0</v>
      </c>
      <c r="K526" s="243"/>
    </row>
    <row r="527" spans="1:11" s="222" customFormat="1" ht="15.75" hidden="1" outlineLevel="2">
      <c r="A527" s="308"/>
      <c r="B527" s="304" t="s">
        <v>868</v>
      </c>
      <c r="C527" s="231">
        <f aca="true" t="shared" si="52" ref="C527:C546">D527+E527+F527</f>
        <v>153.024369</v>
      </c>
      <c r="D527" s="241">
        <f t="shared" si="51"/>
        <v>153.024369</v>
      </c>
      <c r="E527" s="231"/>
      <c r="F527" s="231"/>
      <c r="G527" s="231"/>
      <c r="H527" s="231"/>
      <c r="I527" s="309">
        <v>153.024369</v>
      </c>
      <c r="J527" s="288">
        <f t="shared" si="50"/>
        <v>0</v>
      </c>
      <c r="K527" s="243"/>
    </row>
    <row r="528" spans="1:11" s="222" customFormat="1" ht="15.75" hidden="1" outlineLevel="2">
      <c r="A528" s="308"/>
      <c r="B528" s="304" t="s">
        <v>870</v>
      </c>
      <c r="C528" s="231">
        <f t="shared" si="52"/>
        <v>153.024369</v>
      </c>
      <c r="D528" s="241">
        <f t="shared" si="51"/>
        <v>153.024369</v>
      </c>
      <c r="E528" s="231"/>
      <c r="F528" s="231"/>
      <c r="G528" s="231"/>
      <c r="H528" s="231"/>
      <c r="I528" s="309">
        <v>153.024369</v>
      </c>
      <c r="J528" s="288">
        <f t="shared" si="50"/>
        <v>0</v>
      </c>
      <c r="K528" s="243"/>
    </row>
    <row r="529" spans="1:11" s="222" customFormat="1" ht="15.75" hidden="1" outlineLevel="1" collapsed="1">
      <c r="A529" s="290" t="s">
        <v>62</v>
      </c>
      <c r="B529" s="302" t="s">
        <v>872</v>
      </c>
      <c r="C529" s="231">
        <f t="shared" si="52"/>
        <v>153.024369</v>
      </c>
      <c r="D529" s="241">
        <f t="shared" si="51"/>
        <v>153.024369</v>
      </c>
      <c r="E529" s="231"/>
      <c r="F529" s="231"/>
      <c r="G529" s="231"/>
      <c r="H529" s="231"/>
      <c r="I529" s="309">
        <v>153.024369</v>
      </c>
      <c r="J529" s="288">
        <f t="shared" si="50"/>
        <v>0</v>
      </c>
      <c r="K529" s="243"/>
    </row>
    <row r="530" spans="1:11" s="222" customFormat="1" ht="15.75" hidden="1" outlineLevel="1">
      <c r="A530" s="308">
        <v>14</v>
      </c>
      <c r="B530" s="270" t="s">
        <v>939</v>
      </c>
      <c r="C530" s="231">
        <f t="shared" si="52"/>
        <v>1384.832784</v>
      </c>
      <c r="D530" s="241">
        <f t="shared" si="51"/>
        <v>1384.832784</v>
      </c>
      <c r="E530" s="231"/>
      <c r="F530" s="231"/>
      <c r="G530" s="231"/>
      <c r="H530" s="231"/>
      <c r="I530" s="309">
        <v>1384.832784</v>
      </c>
      <c r="J530" s="288">
        <f t="shared" si="50"/>
        <v>0</v>
      </c>
      <c r="K530" s="243"/>
    </row>
    <row r="531" spans="1:11" s="222" customFormat="1" ht="15.75" hidden="1" outlineLevel="2">
      <c r="A531" s="308"/>
      <c r="B531" s="304" t="s">
        <v>868</v>
      </c>
      <c r="C531" s="231">
        <f t="shared" si="52"/>
        <v>1384.832784</v>
      </c>
      <c r="D531" s="241">
        <f t="shared" si="51"/>
        <v>1384.832784</v>
      </c>
      <c r="E531" s="231"/>
      <c r="F531" s="231"/>
      <c r="G531" s="231"/>
      <c r="H531" s="231"/>
      <c r="I531" s="309">
        <v>1384.832784</v>
      </c>
      <c r="J531" s="288">
        <f t="shared" si="50"/>
        <v>0</v>
      </c>
      <c r="K531" s="243"/>
    </row>
    <row r="532" spans="1:11" s="222" customFormat="1" ht="15.75" hidden="1" outlineLevel="2">
      <c r="A532" s="308"/>
      <c r="B532" s="304" t="s">
        <v>890</v>
      </c>
      <c r="C532" s="231">
        <f t="shared" si="52"/>
        <v>1384.832784</v>
      </c>
      <c r="D532" s="241">
        <f t="shared" si="51"/>
        <v>1384.832784</v>
      </c>
      <c r="E532" s="231"/>
      <c r="F532" s="231"/>
      <c r="G532" s="231"/>
      <c r="H532" s="231"/>
      <c r="I532" s="309">
        <v>1384.832784</v>
      </c>
      <c r="J532" s="288">
        <f t="shared" si="50"/>
        <v>0</v>
      </c>
      <c r="K532" s="243"/>
    </row>
    <row r="533" spans="1:11" s="222" customFormat="1" ht="15.75" hidden="1" outlineLevel="1" collapsed="1">
      <c r="A533" s="290" t="s">
        <v>62</v>
      </c>
      <c r="B533" s="314" t="s">
        <v>891</v>
      </c>
      <c r="C533" s="231">
        <f t="shared" si="52"/>
        <v>1334.832784</v>
      </c>
      <c r="D533" s="241">
        <f t="shared" si="51"/>
        <v>1334.832784</v>
      </c>
      <c r="E533" s="231"/>
      <c r="F533" s="231"/>
      <c r="G533" s="231"/>
      <c r="H533" s="231"/>
      <c r="I533" s="309">
        <v>1334.832784</v>
      </c>
      <c r="J533" s="288">
        <f t="shared" si="50"/>
        <v>0</v>
      </c>
      <c r="K533" s="243"/>
    </row>
    <row r="534" spans="1:11" s="222" customFormat="1" ht="15.75" hidden="1" outlineLevel="1">
      <c r="A534" s="290" t="s">
        <v>62</v>
      </c>
      <c r="B534" s="313" t="s">
        <v>888</v>
      </c>
      <c r="C534" s="231">
        <f t="shared" si="52"/>
        <v>50</v>
      </c>
      <c r="D534" s="241">
        <f t="shared" si="51"/>
        <v>50</v>
      </c>
      <c r="E534" s="231"/>
      <c r="F534" s="231"/>
      <c r="G534" s="231"/>
      <c r="H534" s="231"/>
      <c r="I534" s="309">
        <v>50</v>
      </c>
      <c r="J534" s="288">
        <f t="shared" si="50"/>
        <v>0</v>
      </c>
      <c r="K534" s="243"/>
    </row>
    <row r="535" spans="1:11" s="222" customFormat="1" ht="15.75" hidden="1" outlineLevel="1">
      <c r="A535" s="308">
        <v>15</v>
      </c>
      <c r="B535" s="295" t="s">
        <v>940</v>
      </c>
      <c r="C535" s="231">
        <f t="shared" si="52"/>
        <v>88.8</v>
      </c>
      <c r="D535" s="241">
        <f t="shared" si="51"/>
        <v>88.8</v>
      </c>
      <c r="E535" s="231"/>
      <c r="F535" s="231"/>
      <c r="G535" s="231"/>
      <c r="H535" s="231"/>
      <c r="I535" s="309">
        <v>88.8</v>
      </c>
      <c r="J535" s="288">
        <f t="shared" si="50"/>
        <v>0</v>
      </c>
      <c r="K535" s="243"/>
    </row>
    <row r="536" spans="1:11" s="222" customFormat="1" ht="15.75" hidden="1" outlineLevel="2">
      <c r="A536" s="308"/>
      <c r="B536" s="291" t="s">
        <v>868</v>
      </c>
      <c r="C536" s="231">
        <f t="shared" si="52"/>
        <v>88.8</v>
      </c>
      <c r="D536" s="241">
        <f t="shared" si="51"/>
        <v>88.8</v>
      </c>
      <c r="E536" s="231"/>
      <c r="F536" s="231"/>
      <c r="G536" s="231"/>
      <c r="H536" s="231"/>
      <c r="I536" s="309">
        <v>88.8</v>
      </c>
      <c r="J536" s="288">
        <f t="shared" si="50"/>
        <v>0</v>
      </c>
      <c r="K536" s="243"/>
    </row>
    <row r="537" spans="1:11" s="222" customFormat="1" ht="15.75" hidden="1" outlineLevel="2">
      <c r="A537" s="308"/>
      <c r="B537" s="291" t="s">
        <v>870</v>
      </c>
      <c r="C537" s="231">
        <f t="shared" si="52"/>
        <v>88.8</v>
      </c>
      <c r="D537" s="241">
        <f t="shared" si="51"/>
        <v>88.8</v>
      </c>
      <c r="E537" s="231"/>
      <c r="F537" s="231"/>
      <c r="G537" s="231"/>
      <c r="H537" s="231"/>
      <c r="I537" s="309">
        <v>88.8</v>
      </c>
      <c r="J537" s="288">
        <f t="shared" si="50"/>
        <v>0</v>
      </c>
      <c r="K537" s="243"/>
    </row>
    <row r="538" spans="1:11" s="222" customFormat="1" ht="15.75" hidden="1" outlineLevel="1" collapsed="1">
      <c r="A538" s="290" t="s">
        <v>62</v>
      </c>
      <c r="B538" s="302" t="s">
        <v>872</v>
      </c>
      <c r="C538" s="231">
        <f t="shared" si="52"/>
        <v>88.8</v>
      </c>
      <c r="D538" s="241">
        <f t="shared" si="51"/>
        <v>88.8</v>
      </c>
      <c r="E538" s="231"/>
      <c r="F538" s="231"/>
      <c r="G538" s="231"/>
      <c r="H538" s="231"/>
      <c r="I538" s="309">
        <v>88.8</v>
      </c>
      <c r="J538" s="288">
        <f t="shared" si="50"/>
        <v>0</v>
      </c>
      <c r="K538" s="243"/>
    </row>
    <row r="539" spans="1:11" s="222" customFormat="1" ht="15.75" hidden="1" outlineLevel="1">
      <c r="A539" s="308">
        <v>16</v>
      </c>
      <c r="B539" s="295" t="s">
        <v>941</v>
      </c>
      <c r="C539" s="231">
        <f t="shared" si="52"/>
        <v>29.296</v>
      </c>
      <c r="D539" s="241">
        <f t="shared" si="51"/>
        <v>29.296</v>
      </c>
      <c r="E539" s="231"/>
      <c r="F539" s="231"/>
      <c r="G539" s="231"/>
      <c r="H539" s="231"/>
      <c r="I539" s="309">
        <v>29.296</v>
      </c>
      <c r="J539" s="288">
        <f t="shared" si="50"/>
        <v>0</v>
      </c>
      <c r="K539" s="243"/>
    </row>
    <row r="540" spans="1:11" s="222" customFormat="1" ht="15.75" hidden="1" outlineLevel="2">
      <c r="A540" s="308"/>
      <c r="B540" s="291" t="s">
        <v>868</v>
      </c>
      <c r="C540" s="231">
        <f t="shared" si="52"/>
        <v>29.296</v>
      </c>
      <c r="D540" s="241">
        <f t="shared" si="51"/>
        <v>29.296</v>
      </c>
      <c r="E540" s="231"/>
      <c r="F540" s="231"/>
      <c r="G540" s="231"/>
      <c r="H540" s="231"/>
      <c r="I540" s="309">
        <v>29.296</v>
      </c>
      <c r="J540" s="288">
        <f t="shared" si="50"/>
        <v>0</v>
      </c>
      <c r="K540" s="243"/>
    </row>
    <row r="541" spans="1:11" s="222" customFormat="1" ht="15.75" hidden="1" outlineLevel="2">
      <c r="A541" s="308"/>
      <c r="B541" s="291" t="s">
        <v>870</v>
      </c>
      <c r="C541" s="231">
        <f t="shared" si="52"/>
        <v>29.296</v>
      </c>
      <c r="D541" s="241">
        <f t="shared" si="51"/>
        <v>29.296</v>
      </c>
      <c r="E541" s="231"/>
      <c r="F541" s="231"/>
      <c r="G541" s="231"/>
      <c r="H541" s="231"/>
      <c r="I541" s="309">
        <v>29.296</v>
      </c>
      <c r="J541" s="288">
        <f t="shared" si="50"/>
        <v>0</v>
      </c>
      <c r="K541" s="243"/>
    </row>
    <row r="542" spans="1:11" s="222" customFormat="1" ht="15.75" hidden="1" outlineLevel="1" collapsed="1">
      <c r="A542" s="290" t="s">
        <v>62</v>
      </c>
      <c r="B542" s="302" t="s">
        <v>872</v>
      </c>
      <c r="C542" s="231">
        <f t="shared" si="52"/>
        <v>29.296</v>
      </c>
      <c r="D542" s="241">
        <f t="shared" si="51"/>
        <v>29.296</v>
      </c>
      <c r="E542" s="231"/>
      <c r="F542" s="231"/>
      <c r="G542" s="231"/>
      <c r="H542" s="231"/>
      <c r="I542" s="309">
        <v>29.296</v>
      </c>
      <c r="J542" s="288">
        <f t="shared" si="50"/>
        <v>0</v>
      </c>
      <c r="K542" s="243"/>
    </row>
    <row r="543" spans="1:12" s="336" customFormat="1" ht="15.75" collapsed="1">
      <c r="A543" s="333" t="s">
        <v>89</v>
      </c>
      <c r="B543" s="334" t="s">
        <v>942</v>
      </c>
      <c r="C543" s="335">
        <f aca="true" t="shared" si="53" ref="C543:I543">C544</f>
        <v>2490</v>
      </c>
      <c r="D543" s="335">
        <f t="shared" si="53"/>
        <v>0</v>
      </c>
      <c r="E543" s="335">
        <f t="shared" si="53"/>
        <v>2490</v>
      </c>
      <c r="F543" s="335">
        <f t="shared" si="53"/>
        <v>0</v>
      </c>
      <c r="G543" s="335">
        <f t="shared" si="53"/>
        <v>0</v>
      </c>
      <c r="H543" s="335">
        <f t="shared" si="53"/>
        <v>0</v>
      </c>
      <c r="I543" s="335">
        <f t="shared" si="53"/>
        <v>2490</v>
      </c>
      <c r="J543" s="288">
        <f t="shared" si="50"/>
        <v>0</v>
      </c>
      <c r="K543" s="335"/>
      <c r="L543" s="335"/>
    </row>
    <row r="544" spans="1:11" s="222" customFormat="1" ht="15.75">
      <c r="A544" s="308">
        <v>1</v>
      </c>
      <c r="B544" s="304" t="s">
        <v>943</v>
      </c>
      <c r="C544" s="231">
        <f t="shared" si="52"/>
        <v>2490</v>
      </c>
      <c r="D544" s="241"/>
      <c r="E544" s="231">
        <f>I544</f>
        <v>2490</v>
      </c>
      <c r="F544" s="231"/>
      <c r="G544" s="231"/>
      <c r="H544" s="231"/>
      <c r="I544" s="309">
        <v>2490</v>
      </c>
      <c r="J544" s="288">
        <f t="shared" si="50"/>
        <v>0</v>
      </c>
      <c r="K544" s="243"/>
    </row>
    <row r="545" spans="1:11" s="222" customFormat="1" ht="15.75">
      <c r="A545" s="290" t="s">
        <v>62</v>
      </c>
      <c r="B545" s="304" t="s">
        <v>944</v>
      </c>
      <c r="C545" s="231">
        <f t="shared" si="52"/>
        <v>2490</v>
      </c>
      <c r="D545" s="241"/>
      <c r="E545" s="231">
        <f>I545</f>
        <v>2490</v>
      </c>
      <c r="F545" s="231"/>
      <c r="G545" s="231"/>
      <c r="H545" s="231"/>
      <c r="I545" s="309">
        <v>2490</v>
      </c>
      <c r="J545" s="288">
        <f t="shared" si="50"/>
        <v>0</v>
      </c>
      <c r="K545" s="243"/>
    </row>
    <row r="546" spans="1:10" s="222" customFormat="1" ht="15.75" hidden="1" outlineLevel="1">
      <c r="A546" s="308"/>
      <c r="B546" s="302" t="s">
        <v>871</v>
      </c>
      <c r="C546" s="231">
        <f t="shared" si="52"/>
        <v>2490</v>
      </c>
      <c r="D546" s="241">
        <f t="shared" si="51"/>
        <v>2490</v>
      </c>
      <c r="E546" s="231"/>
      <c r="F546" s="231"/>
      <c r="G546" s="231"/>
      <c r="H546" s="231"/>
      <c r="I546" s="309">
        <v>2490</v>
      </c>
      <c r="J546" s="288">
        <f t="shared" si="50"/>
        <v>0</v>
      </c>
    </row>
    <row r="547" spans="1:10" s="222" customFormat="1" ht="15.75" collapsed="1">
      <c r="A547" s="167"/>
      <c r="B547" s="228" t="s">
        <v>945</v>
      </c>
      <c r="C547" s="225">
        <f>C548</f>
        <v>2432.39</v>
      </c>
      <c r="D547" s="225">
        <f>D548</f>
        <v>2432.39</v>
      </c>
      <c r="E547" s="225">
        <f>E548</f>
        <v>0</v>
      </c>
      <c r="F547" s="225">
        <f>F548</f>
        <v>0</v>
      </c>
      <c r="G547" s="225">
        <f>G548</f>
        <v>2432.39</v>
      </c>
      <c r="H547" s="231"/>
      <c r="I547" s="231"/>
      <c r="J547" s="233"/>
    </row>
    <row r="548" spans="1:10" s="222" customFormat="1" ht="15.75">
      <c r="A548" s="337" t="s">
        <v>52</v>
      </c>
      <c r="B548" s="321" t="s">
        <v>97</v>
      </c>
      <c r="C548" s="225">
        <f>D548+E548+F548</f>
        <v>2432.39</v>
      </c>
      <c r="D548" s="225">
        <f>G548</f>
        <v>2432.39</v>
      </c>
      <c r="E548" s="225"/>
      <c r="F548" s="225"/>
      <c r="G548" s="256">
        <v>2432.39</v>
      </c>
      <c r="H548" s="231"/>
      <c r="I548" s="231"/>
      <c r="J548" s="233"/>
    </row>
    <row r="549" spans="1:10" s="222" customFormat="1" ht="6.75" customHeight="1">
      <c r="A549" s="338"/>
      <c r="B549" s="339"/>
      <c r="C549" s="339"/>
      <c r="D549" s="339"/>
      <c r="E549" s="339"/>
      <c r="F549" s="339"/>
      <c r="G549" s="339"/>
      <c r="H549" s="339"/>
      <c r="I549" s="339"/>
      <c r="J549" s="233"/>
    </row>
  </sheetData>
  <sheetProtection/>
  <mergeCells count="13">
    <mergeCell ref="G6:I6"/>
    <mergeCell ref="D7:D8"/>
    <mergeCell ref="E7:E8"/>
    <mergeCell ref="F7:F8"/>
    <mergeCell ref="G7:G8"/>
    <mergeCell ref="H7:H8"/>
    <mergeCell ref="I7:I8"/>
    <mergeCell ref="A3:F3"/>
    <mergeCell ref="A4:F4"/>
    <mergeCell ref="A6:A8"/>
    <mergeCell ref="B6:B8"/>
    <mergeCell ref="C6:C8"/>
    <mergeCell ref="D6:F6"/>
  </mergeCells>
  <dataValidations count="3">
    <dataValidation allowBlank="1" showInputMessage="1" showErrorMessage="1" prompt="(Quỹ khám chữa bệnh)" sqref="D90"/>
    <dataValidation allowBlank="1" showInputMessage="1" showErrorMessage="1" prompt="Kinh phí tiền lương cơ cấu vào giá dịch vụ KCB; Kinh phí thực hiện chi trả phụ cấp 73 năm 2017 cơ cấu vào giá dịch vụ KCB" sqref="D86"/>
    <dataValidation allowBlank="1" showInputMessage="1" showErrorMessage="1" prompt="- Theo QĐ 757/QĐ-UBND: 463.918trđ&#10;-Theo QĐ 864/QĐ-UBND: 4.100 trđ&#10;- Theo VB BTC 2732/BTC-NSNN ngày 12/3/2018; 608trđ (CCTL) " sqref="G10"/>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2018-11-12T06:44:43Z</cp:lastPrinted>
  <dcterms:created xsi:type="dcterms:W3CDTF">1996-10-14T23:33:28Z</dcterms:created>
  <dcterms:modified xsi:type="dcterms:W3CDTF">2018-11-15T06:28:47Z</dcterms:modified>
  <cp:category/>
  <cp:version/>
  <cp:contentType/>
  <cp:contentStatus/>
</cp:coreProperties>
</file>